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firstSheet="1" activeTab="3"/>
  </bookViews>
  <sheets>
    <sheet name="1.) Megye_ITP_3. fejezet" sheetId="1" r:id="rId1"/>
    <sheet name="2.) ÚJ_Megye_ITP_3.fej. folyt." sheetId="2" r:id="rId2"/>
    <sheet name="3.) Megye_ITP_4. fejezet" sheetId="3" r:id="rId3"/>
    <sheet name="4.) Megye_ITP_5. fejezet " sheetId="4" r:id="rId4"/>
  </sheets>
  <externalReferences>
    <externalReference r:id="rId7"/>
  </externalReferences>
  <definedNames>
    <definedName name="_xlnm.Print_Titles" localSheetId="2">'3.) Megye_ITP_4. fejezet'!$B:$D,'3.) Megye_ITP_4. fejezet'!$28:$28</definedName>
    <definedName name="_xlnm.Print_Titles" localSheetId="3">'4.) Megye_ITP_5. fejezet '!$B:$D</definedName>
    <definedName name="_xlnm.Print_Area" localSheetId="0">'1.) Megye_ITP_3. fejezet'!$A$1:$R$41</definedName>
    <definedName name="_xlnm.Print_Area" localSheetId="1">'2.) ÚJ_Megye_ITP_3.fej. folyt.'!$B$1:$T$93</definedName>
    <definedName name="_xlnm.Print_Area" localSheetId="2">'3.) Megye_ITP_4. fejezet'!$B$1:$K$25</definedName>
    <definedName name="_xlnm.Print_Area" localSheetId="3">'4.) Megye_ITP_5. fejezet '!$A$1:$AL$28</definedName>
  </definedNames>
  <calcPr fullCalcOnLoad="1"/>
</workbook>
</file>

<file path=xl/sharedStrings.xml><?xml version="1.0" encoding="utf-8"?>
<sst xmlns="http://schemas.openxmlformats.org/spreadsheetml/2006/main" count="382" uniqueCount="175">
  <si>
    <t>Forrást biztosító Strukturális Alap megnevezése</t>
  </si>
  <si>
    <t xml:space="preserve">ERFA </t>
  </si>
  <si>
    <t>ESZA</t>
  </si>
  <si>
    <t xml:space="preserve">TOP
prioritás/egyedi célkitűzés
</t>
  </si>
  <si>
    <t>Kimeneti indikátor neve</t>
  </si>
  <si>
    <t>Mértékegysége</t>
  </si>
  <si>
    <t>TOP Célértéke (2023)</t>
  </si>
  <si>
    <t>Támogatásban részesülő vállalkozások száma</t>
  </si>
  <si>
    <t>db</t>
  </si>
  <si>
    <t>Vissza nem térítendő támogatásban részesülő vállalkozások száma</t>
  </si>
  <si>
    <t>A nem pénzügyi támogatásban részesülő vállalkozások száma</t>
  </si>
  <si>
    <t>A fejlesztett vagy újonnan létesített iparterületek és ipari parkok területe</t>
  </si>
  <si>
    <t>ha</t>
  </si>
  <si>
    <t>A rehabilitált talaj összkiterjedése</t>
  </si>
  <si>
    <t>A természeti és a kulturális örökségnek, illetve látványosságnak minősülő támogatott helyszíneken tett látogatások várható számának növekedése</t>
  </si>
  <si>
    <t>látogatás/év</t>
  </si>
  <si>
    <t>A felújított vagy korszerűsített utak teljes hossza</t>
  </si>
  <si>
    <t>km</t>
  </si>
  <si>
    <t>Fejlesztett, 0-3 éves gyermekek elhelyezését biztosító férőhelyek száma</t>
  </si>
  <si>
    <t>Városi területeken létrehozott vagy helyreállított nyitott terek</t>
  </si>
  <si>
    <t>m2</t>
  </si>
  <si>
    <t>Integrált városfejlesztési stratégiákba bevont területek lakossága</t>
  </si>
  <si>
    <t>személy</t>
  </si>
  <si>
    <t>Bel- és csapadék-vízvédelmi létesítmények hossza</t>
  </si>
  <si>
    <t>m</t>
  </si>
  <si>
    <t>Városi területeken épített vagy renovált köz- vagy kereskedelmi épületek</t>
  </si>
  <si>
    <t>Megújult vagy újonnan kialakított zöldfelület nagysága</t>
  </si>
  <si>
    <t>Kialakított kerékpárosbarát települések vagy településrészek száma</t>
  </si>
  <si>
    <t>Közlekedésbiztonsági fejlesztést megvalósított települések száma</t>
  </si>
  <si>
    <t>Kialakított új, forgalomcsillapított övezetek száma</t>
  </si>
  <si>
    <t>Kialakított kerékpárforgalmi létesítmények hossza</t>
  </si>
  <si>
    <t>A középületek éves primerenergia-fogyasztásának csökkenése</t>
  </si>
  <si>
    <t>kWh/év</t>
  </si>
  <si>
    <t>A megújulóenergia-termelés további kapacitása</t>
  </si>
  <si>
    <t>MW</t>
  </si>
  <si>
    <t>Üvegházhatású gázok becsült éves csökkenése</t>
  </si>
  <si>
    <t>Energiahatékonysági fejlesztések által elért primer energia felhasználás csökkenés</t>
  </si>
  <si>
    <t>PJ/év</t>
  </si>
  <si>
    <t>A megújuló energiaforrásból előállított energiamennyiség</t>
  </si>
  <si>
    <t>Jobb egészségügyi szolgáltatásokban részesülő lakosság</t>
  </si>
  <si>
    <t>Fejlesztéssel érintett egészségügyi alapellátást nyújtó szolgálatok (benne: háziorvos, házi gyermekorvos, fogorvosi, védőnői szolgálat és kapcsolódó ügyeleti ellátás, iskola-egészségügyi ellátás) száma</t>
  </si>
  <si>
    <t>Újonnan épített vagy felújított rendelők, tanácsadók száma</t>
  </si>
  <si>
    <t>A fejlesztés révén létrejövő, megújuló szociális alapszolgáltatások száma</t>
  </si>
  <si>
    <t>Helyreállított lakóegységek városi területeken</t>
  </si>
  <si>
    <t>lakóegység</t>
  </si>
  <si>
    <t>fő</t>
  </si>
  <si>
    <t>Szociális célú városrehabilitációval érintett akcióterületen élő lakosság száma</t>
  </si>
  <si>
    <t>A foglalkoztatási paktumok keretében munkaerőpiaci programokban résztvevők száma</t>
  </si>
  <si>
    <t>Szociális városrehabilitációs programmal elért hátrányos helyzetű lakosság száma</t>
  </si>
  <si>
    <t>Részesedés aránya:</t>
  </si>
  <si>
    <t xml:space="preserve">Saját keretösszeg (Mrd Ft): </t>
  </si>
  <si>
    <t xml:space="preserve">Forráskeret felhasználási módok </t>
  </si>
  <si>
    <t xml:space="preserve">INDIKÁTOR VÁLLALÁSOK </t>
  </si>
  <si>
    <t xml:space="preserve">ÜTEMEZÉS  </t>
  </si>
  <si>
    <t>FORRÁSKERET ALLOKÁCIÓ 1.</t>
  </si>
  <si>
    <t>FORRÁSKERET ALLOKÁCIÓ 2.</t>
  </si>
  <si>
    <t>1né</t>
  </si>
  <si>
    <t>2.né</t>
  </si>
  <si>
    <t>3.né</t>
  </si>
  <si>
    <t>4.né</t>
  </si>
  <si>
    <t xml:space="preserve">intézkedésre eső összeg </t>
  </si>
  <si>
    <t>1. Térségi gazdasági környezet fejlesztése a foglalkoztatás elősegítésére</t>
  </si>
  <si>
    <t>2. Vállalkozásbarát, népességmegtartó településfejlesztés</t>
  </si>
  <si>
    <t>3. Alacsony széndioxid kibocsátású gazdaságra való áttérés kiemelten a városi területeken</t>
  </si>
  <si>
    <t>4. A helyi közösségi szolgáltatások  fejlesztése és a társadalmi együttműködés erősítése</t>
  </si>
  <si>
    <t>5. Megyei és helyi emberi erőforrás fejlesztések, foglalkoztatás-ösztönzés  és társadalmi együttműködés</t>
  </si>
  <si>
    <t>1.1. Helyi gazdasági infrastruktúra fejlesztése</t>
  </si>
  <si>
    <t>1.2. Társadalmi és környezeti szempontból fenntartható turizmusfejlesztés</t>
  </si>
  <si>
    <t>1.3. A gazdaságfejlesztést és a munkaerő mobilitás ösztönzését szolgáló közlekedésfejlesztés</t>
  </si>
  <si>
    <t>1.4. A foglalkoztatás segítése és az életminőség javítása családbarát, munkába állást segítő intézmények, közszolgáltatások fejlesztésével</t>
  </si>
  <si>
    <t>2.1. Gazdaságélénkítő és népességmegtartó településfejlesztés</t>
  </si>
  <si>
    <t>3.1. Fenntartható települési közlekedésfejlesztés</t>
  </si>
  <si>
    <t>3.2. Önkormányzatok energiahatékonyságának és a megújuló energia-felhasználás arányának növelése</t>
  </si>
  <si>
    <t>4.1. Egészségügyi alapellátás infrastrukturális fejlesztése</t>
  </si>
  <si>
    <t>4.2. A szociális alapszolgáltatások infrastruktúrájának bővítése, fejlesztése</t>
  </si>
  <si>
    <t>4.3. Leromlott városi területek rehabilitációja</t>
  </si>
  <si>
    <t>5.1. Foglalkoztatás-növelést célzó megyei és helyi foglalkoztatási együttműködések (paktumok)</t>
  </si>
  <si>
    <t xml:space="preserve">5.2. A társadalmi együttműködés erősítését szolgáló helyi szintű komplex programok </t>
  </si>
  <si>
    <t>5.3. Helyi közösségi programok megvalósítása</t>
  </si>
  <si>
    <t xml:space="preserve">TOP prioritások  </t>
  </si>
  <si>
    <t>TOP prioritások intézkedései</t>
  </si>
  <si>
    <t>Ellenőrzés</t>
  </si>
  <si>
    <t xml:space="preserve">Ellenőrzés </t>
  </si>
  <si>
    <t xml:space="preserve">Megye neve: </t>
  </si>
  <si>
    <t xml:space="preserve">Fejlesztési cél </t>
  </si>
  <si>
    <t xml:space="preserve">Földrajzi célterület </t>
  </si>
  <si>
    <t>3.1. Fenntartható települési közlekedés-fejlesztés</t>
  </si>
  <si>
    <t xml:space="preserve">Ellenőrzés: </t>
  </si>
  <si>
    <t xml:space="preserve">Elenőrzés </t>
  </si>
  <si>
    <t>1.A</t>
  </si>
  <si>
    <t>1.B</t>
  </si>
  <si>
    <t>1.C</t>
  </si>
  <si>
    <t>1.D</t>
  </si>
  <si>
    <t>2.A</t>
  </si>
  <si>
    <t>3.A</t>
  </si>
  <si>
    <t>3.B</t>
  </si>
  <si>
    <t>4.A</t>
  </si>
  <si>
    <t>4.B</t>
  </si>
  <si>
    <t>5.A</t>
  </si>
  <si>
    <t>5.B/5.C</t>
  </si>
  <si>
    <r>
      <t>tonna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egyenérték</t>
    </r>
  </si>
  <si>
    <t>szám</t>
  </si>
  <si>
    <t xml:space="preserve">Intékedések </t>
  </si>
  <si>
    <t xml:space="preserve">Prioritás </t>
  </si>
  <si>
    <t>Újonnan létrehozott, 3-6 éves gyermekek elhelyezését biztosító férőhelyek száma</t>
  </si>
  <si>
    <t>Fejlesztett, 3-6 éves gyermekek elhelyezését biztosító férőhelyek száma</t>
  </si>
  <si>
    <t>Kedvezményezetti csoport</t>
  </si>
  <si>
    <t>Teljes TOP keretösszeg (megyék együtt) (Mrd Ft)</t>
  </si>
  <si>
    <t>Újonnan létrehozott, 0-3 éves gyermekek elhelyezését biztosító férőhelyek száma</t>
  </si>
  <si>
    <t xml:space="preserve">Arány a megye  intézkedé-senkénti választott  forráskeretei alapján </t>
  </si>
  <si>
    <t>Megyei Önkormányzat saját projekt</t>
  </si>
  <si>
    <t>Megye forráskerete (Mrd Ft):</t>
  </si>
  <si>
    <t>A forrásokat 3 tizedesjegyig kérjük megadni!</t>
  </si>
  <si>
    <t xml:space="preserve">Megyei ITP neve: </t>
  </si>
  <si>
    <t>Megye forráskerete  (Mrd Ft):</t>
  </si>
  <si>
    <t>A megye forráskeretét az 1702/2014. (XII. 3.) Kormányhatározat alapján, 2 tizedesjegyig kérjük megadni!</t>
  </si>
  <si>
    <t xml:space="preserve">Prioritáson belüli intézkedésenkénti forrásmegosztás (Mrd Ft) </t>
  </si>
  <si>
    <t>A forráskeret felhasználási módok részletezése</t>
  </si>
  <si>
    <t>A forráskeret felhasználási módok indoklása</t>
  </si>
  <si>
    <t>Forrásarányos célérték (2018)</t>
  </si>
  <si>
    <t>TOP Célértéke (2018)</t>
  </si>
  <si>
    <t>Forrásarányos célérték (2023)</t>
  </si>
  <si>
    <t>A megye  által vállalt célérték (2023)</t>
  </si>
  <si>
    <t xml:space="preserve">TOP prioritás
</t>
  </si>
  <si>
    <t>1 fé</t>
  </si>
  <si>
    <t>2.fé</t>
  </si>
  <si>
    <t>Helyi társadalmi akciókban résztvevők száma</t>
  </si>
  <si>
    <t xml:space="preserve">Minden adat automatikusan megjelenik az 1. munkalapról </t>
  </si>
  <si>
    <t>Összes forrás</t>
  </si>
  <si>
    <t>Ell.</t>
  </si>
  <si>
    <t>Az alábbi tábla tájékoztató jelleggel készült. Célja, hogy a területi szereplők igényeinek megfelelő forrásallokáció vonatkozásában ismertesse a TOP indikátor célértékeinek forrásarányos alakulását. A tábla nem része a területi szereplő ITP-jének!</t>
  </si>
  <si>
    <t>Intézkedés kódszáma</t>
  </si>
  <si>
    <t>1.1.</t>
  </si>
  <si>
    <t>1.2.</t>
  </si>
  <si>
    <t>1.3.</t>
  </si>
  <si>
    <t>1.4.</t>
  </si>
  <si>
    <t>2.1.</t>
  </si>
  <si>
    <t>3.1.</t>
  </si>
  <si>
    <t>3.2.</t>
  </si>
  <si>
    <t>4.1.</t>
  </si>
  <si>
    <t>4.2.</t>
  </si>
  <si>
    <t>4.3.</t>
  </si>
  <si>
    <t>5.1.</t>
  </si>
  <si>
    <t>5.2.</t>
  </si>
  <si>
    <t>5.3.</t>
  </si>
  <si>
    <r>
      <rPr>
        <b/>
        <sz val="11"/>
        <rFont val="Calibri"/>
        <family val="2"/>
      </rPr>
      <t>Fontos:</t>
    </r>
    <r>
      <rPr>
        <sz val="11"/>
        <rFont val="Calibri"/>
        <family val="2"/>
      </rPr>
      <t xml:space="preserve"> Az előző munkalapon meghatározott intézkedésenkénti forráskeret felhasználását tovább bonthatja. Ezzel biztosítja, hogy a kereten belül egy adott támogatási összeg egy bizonyos célra legyen felhasználva. Ennek megfelelően lehetősége van a forrásfelhasználási  módok közötti összegeket saját igényeinek megfelelően változtatni. Csak a sárga mezők adatait tudja módosítani! A táblázatban példák találhatók, amelyekre a diagramok elkészülhettek. A diagramok követik a változásokat.
</t>
    </r>
    <r>
      <rPr>
        <b/>
        <sz val="11"/>
        <rFont val="Calibri"/>
        <family val="2"/>
      </rPr>
      <t xml:space="preserve">Kérjük az adatbevitelt követően automatikusan elkészülő táblázatokat és diagramokat illessze be az ITP dokumentum 3. fejezetébe, kép formátumban. </t>
    </r>
  </si>
  <si>
    <t>Minden megyén belüli jogosult számára igényelhető</t>
  </si>
  <si>
    <t>Minden, megyén belüli jogosult számára igényelhető</t>
  </si>
  <si>
    <r>
      <rPr>
        <b/>
        <sz val="11"/>
        <rFont val="Calibri"/>
        <family val="2"/>
      </rPr>
      <t>FONTOS:</t>
    </r>
    <r>
      <rPr>
        <sz val="11"/>
        <rFont val="Calibri"/>
        <family val="2"/>
      </rPr>
      <t xml:space="preserve"> A célérték reális meghatározásában segít, ha a területi szereplő a TOP teljes megyei forráskeretéből való saját részesedését vetíti a TOP indikátor célértékére.  A segítő számításhoz a táblázat az 1. munkalap adatait használja. </t>
    </r>
    <r>
      <rPr>
        <sz val="11"/>
        <color indexed="10"/>
        <rFont val="Calibri"/>
        <family val="2"/>
      </rPr>
      <t xml:space="preserve">
</t>
    </r>
    <r>
      <rPr>
        <sz val="11"/>
        <rFont val="Calibri"/>
        <family val="2"/>
      </rPr>
      <t xml:space="preserve">A táblázat G és J oszlopait kitöltve tehető vállalás a TOP eredményességmérési keretbe tartozó indikátoraira. </t>
    </r>
    <r>
      <rPr>
        <b/>
        <sz val="11"/>
        <color indexed="10"/>
        <rFont val="Calibri"/>
        <family val="2"/>
      </rPr>
      <t>Felhívjuk a területi szereplők figyelmét, hogy minimum forrásarányos célérték vállalása szükséges mind a 2018-as, mind a 2023-as célértékek tekintetében!</t>
    </r>
    <r>
      <rPr>
        <sz val="11"/>
        <rFont val="Calibri"/>
        <family val="2"/>
      </rPr>
      <t xml:space="preserve">
</t>
    </r>
    <r>
      <rPr>
        <b/>
        <sz val="11"/>
        <rFont val="Calibri"/>
        <family val="2"/>
      </rPr>
      <t>Kérjük, a táblázatot illessze be az ITP dokumentum 4. fejezetébe, kép formátumban.</t>
    </r>
    <r>
      <rPr>
        <sz val="11"/>
        <rFont val="Calibri"/>
        <family val="2"/>
      </rPr>
      <t xml:space="preserve"> </t>
    </r>
  </si>
  <si>
    <t>Kérjük, a fenti táblával összhangban sorolja fel a konkrét célterületet/célt/kedvezményezetti csoportot és választását indokolja is!</t>
  </si>
  <si>
    <t xml:space="preserve">Külföldi és belföldi turisták költése </t>
  </si>
  <si>
    <t>Mrd Ft</t>
  </si>
  <si>
    <t>A területi szereplő forrásának a 6%-os EK tartalék átcsoportosítását követő megoszlása prioritásonként (Mrd Ft)</t>
  </si>
  <si>
    <t>A járásközpontot közúton 20 percen túl elérő települések száma</t>
  </si>
  <si>
    <t>6%-os EK tartalék átcsoportosítását követően módosuló megyei forráskeret, intézkedésenként
(Mrd Ft)</t>
  </si>
  <si>
    <t>A megye által vállalt célérték (2018)</t>
  </si>
  <si>
    <r>
      <t>1401/2019. (VII.5.) Korm. határozattal módosított 1612/2016. (XI.8.) Korm. határozattal rögzített intézkedésenkénti megyei forrásmegoszlás</t>
    </r>
    <r>
      <rPr>
        <b/>
        <sz val="11"/>
        <color indexed="8"/>
        <rFont val="Calibri"/>
        <family val="2"/>
      </rPr>
      <t xml:space="preserve">
(Mrd Ft)</t>
    </r>
  </si>
  <si>
    <t>EK tartalék átcsoportosításával keletkezett TOP prioritásonkénti forrásmegoszlás (országos)
(Mrd Ft)</t>
  </si>
  <si>
    <t>EK tartalék átcsoportosításával keletkezett TOP prioritásokon belüli intézkedésenkénti forrásmegoszlás (országos)
(Mrd Ft)</t>
  </si>
  <si>
    <t>Városfejlesztés: Integrált településfejlesztési stratégiával lefedett területek lakossága</t>
  </si>
  <si>
    <r>
      <rPr>
        <b/>
        <sz val="11"/>
        <rFont val="Calibri"/>
        <family val="2"/>
      </rPr>
      <t>Fontos:</t>
    </r>
    <r>
      <rPr>
        <sz val="11"/>
        <rFont val="Calibri"/>
        <family val="2"/>
      </rPr>
      <t xml:space="preserve"> Az ITP excel fájl összes munkalapja összefügg. Minden munkalapon </t>
    </r>
    <r>
      <rPr>
        <b/>
        <sz val="11"/>
        <color indexed="10"/>
        <rFont val="Calibri"/>
        <family val="2"/>
      </rPr>
      <t>csak a sárgával jelölt cellákat kell kitölteni</t>
    </r>
    <r>
      <rPr>
        <sz val="11"/>
        <rFont val="Calibri"/>
        <family val="2"/>
      </rPr>
      <t xml:space="preserve"> vagy módosítani. A táblázat további elemei (beleértve a diagramokat is) a bevitt adatoknak megfelelően változnak. 
</t>
    </r>
    <r>
      <rPr>
        <b/>
        <sz val="11"/>
        <rFont val="Calibri"/>
        <family val="2"/>
      </rPr>
      <t>Kérjük, a táblákat és a diagramokat másolja be az ITP dokumentum megfelelő fejezetébe kép formátumban.</t>
    </r>
    <r>
      <rPr>
        <sz val="11"/>
        <rFont val="Calibri"/>
        <family val="2"/>
      </rPr>
      <t xml:space="preserve"> </t>
    </r>
  </si>
  <si>
    <t>Paktum forrásból bölcsődei felhívás (1.4.1-19) keretében meghirdetett forrás 
(Mrd Ft)</t>
  </si>
  <si>
    <t>"-16-os végű" körben meghirdetésre kerülő források 
(Mrd Ft)</t>
  </si>
  <si>
    <t>"-15-ös végű" körben meghirdetett források
(Mrd Ft)</t>
  </si>
  <si>
    <t>"-17-es végű" körben meghirdetésre kerülő források 
(Mrd Ft)</t>
  </si>
  <si>
    <r>
      <t xml:space="preserve">Az ütemezés táblában a meghirdetések tervezett időpontjait (negyedéves bontásban) és összegét (milliárd Ft-ban, 3 tizedesjegyig) szükséges rögzítenie a területi szereplőknek. Kizárólag a sárga cellák módosíthatóak. 
Kérjük, az AK oszlopban található ellenőrzés eredményét vegye figyelembe az ütemezés véglegesítése során!
</t>
    </r>
    <r>
      <rPr>
        <b/>
        <sz val="11"/>
        <rFont val="Calibri"/>
        <family val="2"/>
      </rPr>
      <t xml:space="preserve">Kérjük, a táblázatot illessze be az ITP dokumentum 5. fejezetébe, kép formátumban. 
</t>
    </r>
    <r>
      <rPr>
        <b/>
        <u val="single"/>
        <sz val="11"/>
        <color indexed="10"/>
        <rFont val="Calibri"/>
        <family val="2"/>
      </rPr>
      <t>A 1.4-es soron a 2019. év esetében csak és KIZÁRÓLAG a 7 éves kereten belül történt paktum-bölcsődei forrástácsoportosítás összegét szükséges feltüntetni, a további plusz forrásokat csak az ITP dokumentumban szövegesen kell rögzíteni. 
Azon esetekben, amikor intézkedések közötti átcsoportosításból származó felhívásmódosítás történt, annak forráskeretét azon felhívási körhöz szükséges hozzáadni, amelyik újból megnyitásra került.</t>
    </r>
  </si>
  <si>
    <t>Fejér megye</t>
  </si>
  <si>
    <t>Fejér megyei Integrált Területi Program</t>
  </si>
  <si>
    <t xml:space="preserve">Fejér megye </t>
  </si>
  <si>
    <t xml:space="preserve">A megyei paktum számára tervezett keretet a kiemelt kedvezményezetti csoportok kategóriába (GFO 321), míg a helyi paktumokra tervezett keretet a minden megyén belüli jogosult számára pályázható kategóriába tervezi az ITP. </t>
  </si>
  <si>
    <t>A forráskeret felosztása a két konstrukció között a TOP eredményességmérési keretbe tartozó indikátor teljesíthetőségének figyelembe vételével történt. Tekintettel arra, hogy Fejér megyében a két alintézkedés területi lefedettsége azonos (megyei paktum pályázat esetén Fejér megye területe kivéve Székesfehérvári és Dunaújvárosi járások, azaz 6 járás, míg a helyi paktumok mind járási szintre határozták meg területüket, a megye 6 járásában), így a forrásfelhasználás elosztásánál is az egyenlő mértékű keretet láttuk célszerűnek. A pályázatokban megfogalmazott célok elérésének egyik fontos eleme a helyi szintű beavatkozási lehetőségének biztosítása, valamint a helyi szereplők felelőségének erősítése. Annak érdekében, hogy a Fejér megye Integrált Területfejlesztési Programjában vállalt 1725 fős célcsoport bevonást el tudjuk érni, szükséges a helyi (járási) részvétel biztosítása. A közvetlen kapcsolat a célcsoporttal, a helyi szereplőkkel adott a helyi pályázatok által, míg a megyei pályázat szereplőinek lehetőségük nyílik a szorosabb együttműködés kialakítására. A keret egyenlő megoszlása az elérendő célcsoporttagok számának egyenlő megoszlásával jár.</t>
  </si>
  <si>
    <t>előterjesztés 2. melléklete</t>
  </si>
  <si>
    <t>1.né</t>
  </si>
  <si>
    <r>
      <t>tonna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egyenérték</t>
    </r>
  </si>
  <si>
    <r>
      <t>m</t>
    </r>
    <r>
      <rPr>
        <vertAlign val="superscript"/>
        <sz val="10"/>
        <color indexed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</si>
</sst>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"/>
    <numFmt numFmtId="166" formatCode="0.000"/>
    <numFmt numFmtId="167" formatCode="0.0%"/>
    <numFmt numFmtId="168" formatCode="0.000%"/>
    <numFmt numFmtId="169" formatCode="0.0000%"/>
    <numFmt numFmtId="170" formatCode="0.00000%"/>
    <numFmt numFmtId="171" formatCode="0.000000%"/>
    <numFmt numFmtId="172" formatCode="0.0000000%"/>
    <numFmt numFmtId="173" formatCode="0.00000000%"/>
    <numFmt numFmtId="174" formatCode="0.000000000%"/>
    <numFmt numFmtId="175" formatCode="0.0000000000%"/>
    <numFmt numFmtId="176" formatCode="0.00000000000%"/>
    <numFmt numFmtId="177" formatCode="0.000000000000%"/>
    <numFmt numFmtId="178" formatCode="0.000000"/>
    <numFmt numFmtId="179" formatCode="0.00000"/>
    <numFmt numFmtId="180" formatCode="0.0000"/>
    <numFmt numFmtId="181" formatCode="0.0000000"/>
    <numFmt numFmtId="182" formatCode="0.000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[$€-2]\ #\ ##,000_);[Red]\([$€-2]\ #\ ##,000\)"/>
    <numFmt numFmtId="187" formatCode="0.000000000"/>
    <numFmt numFmtId="188" formatCode="0.0000000000"/>
    <numFmt numFmtId="189" formatCode="_(* #,##0.00_);_(* \(#,##0.00\);_(* &quot;-&quot;??_);_(@_)"/>
    <numFmt numFmtId="190" formatCode="#,##0.000\ &quot;Ft&quot;"/>
    <numFmt numFmtId="191" formatCode="#,##0.000"/>
    <numFmt numFmtId="192" formatCode="#,##0.0"/>
    <numFmt numFmtId="193" formatCode="#,##0.00000\ &quot;Ft&quot;"/>
    <numFmt numFmtId="194" formatCode="#,##0.0000\ &quot;Ft&quot;"/>
    <numFmt numFmtId="195" formatCode="0.0000000000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vertAlign val="subscript"/>
      <sz val="9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10"/>
      <name val="Calibri"/>
      <family val="2"/>
    </font>
    <font>
      <sz val="12"/>
      <color indexed="23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13"/>
      <color indexed="10"/>
      <name val="Calibri"/>
      <family val="2"/>
    </font>
    <font>
      <b/>
      <sz val="18"/>
      <color indexed="8"/>
      <name val="Calibri"/>
      <family val="2"/>
    </font>
    <font>
      <sz val="13.8"/>
      <color indexed="8"/>
      <name val="Calibri"/>
      <family val="2"/>
    </font>
    <font>
      <sz val="7.35"/>
      <color indexed="8"/>
      <name val="Calibri"/>
      <family val="2"/>
    </font>
    <font>
      <sz val="6.5"/>
      <color indexed="8"/>
      <name val="Calibri"/>
      <family val="2"/>
    </font>
    <font>
      <vertAlign val="superscript"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sz val="12"/>
      <color theme="0" tint="-0.4999699890613556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Arial"/>
      <family val="2"/>
    </font>
    <font>
      <b/>
      <sz val="13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8" borderId="7" applyNumberFormat="0" applyFont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322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0" fontId="5" fillId="20" borderId="10" xfId="0" applyNumberFormat="1" applyFont="1" applyFill="1" applyBorder="1" applyAlignment="1">
      <alignment vertical="center" wrapText="1"/>
    </xf>
    <xf numFmtId="0" fontId="61" fillId="34" borderId="10" xfId="0" applyFont="1" applyFill="1" applyBorder="1" applyAlignment="1">
      <alignment horizontal="center" vertical="center" wrapText="1"/>
    </xf>
    <xf numFmtId="0" fontId="65" fillId="35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0" fontId="0" fillId="0" borderId="0" xfId="0" applyNumberFormat="1" applyBorder="1" applyAlignment="1">
      <alignment/>
    </xf>
    <xf numFmtId="0" fontId="0" fillId="36" borderId="10" xfId="0" applyFill="1" applyBorder="1" applyAlignment="1">
      <alignment horizontal="center" vertical="center"/>
    </xf>
    <xf numFmtId="166" fontId="0" fillId="36" borderId="10" xfId="0" applyNumberFormat="1" applyFill="1" applyBorder="1" applyAlignment="1">
      <alignment horizontal="center" vertical="center"/>
    </xf>
    <xf numFmtId="43" fontId="66" fillId="37" borderId="10" xfId="46" applyNumberFormat="1" applyFont="1" applyFill="1" applyBorder="1" applyAlignment="1">
      <alignment horizontal="center" vertical="center" wrapText="1"/>
    </xf>
    <xf numFmtId="166" fontId="0" fillId="36" borderId="11" xfId="0" applyNumberFormat="1" applyFill="1" applyBorder="1" applyAlignment="1">
      <alignment horizontal="center" vertical="center"/>
    </xf>
    <xf numFmtId="0" fontId="65" fillId="35" borderId="12" xfId="0" applyFont="1" applyFill="1" applyBorder="1" applyAlignment="1">
      <alignment vertical="center" wrapText="1"/>
    </xf>
    <xf numFmtId="0" fontId="65" fillId="35" borderId="13" xfId="0" applyFont="1" applyFill="1" applyBorder="1" applyAlignment="1">
      <alignment vertical="center" wrapText="1"/>
    </xf>
    <xf numFmtId="43" fontId="66" fillId="36" borderId="10" xfId="46" applyNumberFormat="1" applyFont="1" applyFill="1" applyBorder="1" applyAlignment="1">
      <alignment horizontal="center" vertical="center" wrapText="1"/>
    </xf>
    <xf numFmtId="166" fontId="0" fillId="37" borderId="10" xfId="0" applyNumberFormat="1" applyFill="1" applyBorder="1" applyAlignment="1">
      <alignment horizontal="center" vertical="center"/>
    </xf>
    <xf numFmtId="43" fontId="66" fillId="2" borderId="10" xfId="46" applyNumberFormat="1" applyFont="1" applyFill="1" applyBorder="1" applyAlignment="1">
      <alignment horizontal="center" vertical="center" wrapText="1"/>
    </xf>
    <xf numFmtId="0" fontId="61" fillId="36" borderId="10" xfId="0" applyFont="1" applyFill="1" applyBorder="1" applyAlignment="1">
      <alignment horizontal="center" vertical="center" wrapText="1"/>
    </xf>
    <xf numFmtId="43" fontId="67" fillId="2" borderId="10" xfId="46" applyNumberFormat="1" applyFont="1" applyFill="1" applyBorder="1" applyAlignment="1">
      <alignment horizontal="center" vertical="center" wrapText="1"/>
    </xf>
    <xf numFmtId="0" fontId="68" fillId="2" borderId="10" xfId="46" applyNumberFormat="1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69" fillId="2" borderId="10" xfId="0" applyFont="1" applyFill="1" applyBorder="1" applyAlignment="1">
      <alignment horizontal="center" vertical="center" wrapText="1"/>
    </xf>
    <xf numFmtId="0" fontId="0" fillId="39" borderId="0" xfId="0" applyFill="1" applyAlignment="1">
      <alignment/>
    </xf>
    <xf numFmtId="0" fontId="0" fillId="39" borderId="0" xfId="0" applyFill="1" applyAlignment="1">
      <alignment horizontal="center" vertical="center" wrapText="1"/>
    </xf>
    <xf numFmtId="0" fontId="70" fillId="39" borderId="0" xfId="0" applyFont="1" applyFill="1" applyAlignment="1">
      <alignment horizontal="center" vertical="center" wrapText="1"/>
    </xf>
    <xf numFmtId="0" fontId="0" fillId="39" borderId="0" xfId="0" applyFill="1" applyBorder="1" applyAlignment="1">
      <alignment/>
    </xf>
    <xf numFmtId="0" fontId="54" fillId="39" borderId="14" xfId="0" applyFont="1" applyFill="1" applyBorder="1" applyAlignment="1">
      <alignment vertical="center" wrapText="1"/>
    </xf>
    <xf numFmtId="0" fontId="61" fillId="20" borderId="10" xfId="0" applyFont="1" applyFill="1" applyBorder="1" applyAlignment="1">
      <alignment horizontal="center" wrapText="1"/>
    </xf>
    <xf numFmtId="0" fontId="65" fillId="35" borderId="10" xfId="0" applyFont="1" applyFill="1" applyBorder="1" applyAlignment="1">
      <alignment horizontal="left" vertical="center" wrapText="1"/>
    </xf>
    <xf numFmtId="0" fontId="0" fillId="39" borderId="13" xfId="0" applyFill="1" applyBorder="1" applyAlignment="1">
      <alignment/>
    </xf>
    <xf numFmtId="166" fontId="0" fillId="39" borderId="0" xfId="0" applyNumberFormat="1" applyFill="1" applyBorder="1" applyAlignment="1">
      <alignment horizontal="center" vertical="center"/>
    </xf>
    <xf numFmtId="0" fontId="0" fillId="39" borderId="0" xfId="0" applyNumberFormat="1" applyFill="1" applyBorder="1" applyAlignment="1">
      <alignment horizontal="center" vertical="center"/>
    </xf>
    <xf numFmtId="10" fontId="0" fillId="39" borderId="0" xfId="0" applyNumberFormat="1" applyFill="1" applyBorder="1" applyAlignment="1">
      <alignment/>
    </xf>
    <xf numFmtId="0" fontId="71" fillId="34" borderId="10" xfId="0" applyFont="1" applyFill="1" applyBorder="1" applyAlignment="1">
      <alignment horizontal="center" vertical="center" wrapText="1"/>
    </xf>
    <xf numFmtId="0" fontId="61" fillId="14" borderId="10" xfId="0" applyFont="1" applyFill="1" applyBorder="1" applyAlignment="1">
      <alignment horizontal="center" vertical="center"/>
    </xf>
    <xf numFmtId="0" fontId="61" fillId="9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61" fillId="36" borderId="10" xfId="0" applyFont="1" applyFill="1" applyBorder="1" applyAlignment="1">
      <alignment horizontal="center" vertical="center"/>
    </xf>
    <xf numFmtId="166" fontId="54" fillId="39" borderId="0" xfId="0" applyNumberFormat="1" applyFont="1" applyFill="1" applyBorder="1" applyAlignment="1">
      <alignment horizontal="center" vertical="center"/>
    </xf>
    <xf numFmtId="0" fontId="0" fillId="39" borderId="0" xfId="0" applyNumberFormat="1" applyFill="1" applyBorder="1" applyAlignment="1">
      <alignment/>
    </xf>
    <xf numFmtId="0" fontId="0" fillId="39" borderId="0" xfId="0" applyFill="1" applyAlignment="1">
      <alignment horizontal="center" vertical="center"/>
    </xf>
    <xf numFmtId="0" fontId="0" fillId="39" borderId="0" xfId="0" applyFill="1" applyAlignment="1">
      <alignment horizontal="center"/>
    </xf>
    <xf numFmtId="166" fontId="0" fillId="36" borderId="10" xfId="0" applyNumberFormat="1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5" xfId="0" applyBorder="1" applyAlignment="1">
      <alignment/>
    </xf>
    <xf numFmtId="0" fontId="61" fillId="39" borderId="0" xfId="0" applyFont="1" applyFill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4" fillId="39" borderId="0" xfId="0" applyFont="1" applyFill="1" applyAlignment="1">
      <alignment horizontal="center" vertical="center" wrapText="1"/>
    </xf>
    <xf numFmtId="0" fontId="61" fillId="39" borderId="0" xfId="0" applyFont="1" applyFill="1" applyAlignment="1">
      <alignment/>
    </xf>
    <xf numFmtId="0" fontId="72" fillId="33" borderId="10" xfId="0" applyFont="1" applyFill="1" applyBorder="1" applyAlignment="1">
      <alignment horizontal="center" vertical="center" wrapText="1"/>
    </xf>
    <xf numFmtId="0" fontId="54" fillId="39" borderId="0" xfId="0" applyFont="1" applyFill="1" applyBorder="1" applyAlignment="1">
      <alignment vertical="center" wrapText="1"/>
    </xf>
    <xf numFmtId="0" fontId="0" fillId="39" borderId="0" xfId="0" applyFill="1" applyBorder="1" applyAlignment="1">
      <alignment horizontal="center" vertical="center" wrapText="1"/>
    </xf>
    <xf numFmtId="0" fontId="61" fillId="39" borderId="0" xfId="0" applyFont="1" applyFill="1" applyBorder="1" applyAlignment="1">
      <alignment horizontal="center" vertical="center" wrapText="1"/>
    </xf>
    <xf numFmtId="0" fontId="0" fillId="39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9" borderId="14" xfId="0" applyFill="1" applyBorder="1" applyAlignment="1" applyProtection="1">
      <alignment horizontal="center" vertical="center" wrapText="1"/>
      <protection locked="0"/>
    </xf>
    <xf numFmtId="0" fontId="0" fillId="39" borderId="0" xfId="0" applyFill="1" applyBorder="1" applyAlignment="1" applyProtection="1">
      <alignment/>
      <protection locked="0"/>
    </xf>
    <xf numFmtId="0" fontId="0" fillId="39" borderId="0" xfId="0" applyFill="1" applyAlignment="1" applyProtection="1">
      <alignment horizontal="center" vertical="center"/>
      <protection locked="0"/>
    </xf>
    <xf numFmtId="0" fontId="0" fillId="39" borderId="0" xfId="0" applyFill="1" applyAlignment="1" applyProtection="1">
      <alignment vertical="center"/>
      <protection locked="0"/>
    </xf>
    <xf numFmtId="0" fontId="4" fillId="38" borderId="1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65" fillId="34" borderId="10" xfId="0" applyFont="1" applyFill="1" applyBorder="1" applyAlignment="1" applyProtection="1">
      <alignment horizontal="center" vertical="center" wrapText="1"/>
      <protection locked="0"/>
    </xf>
    <xf numFmtId="0" fontId="61" fillId="34" borderId="10" xfId="0" applyFont="1" applyFill="1" applyBorder="1" applyAlignment="1" applyProtection="1">
      <alignment horizontal="center" wrapText="1"/>
      <protection locked="0"/>
    </xf>
    <xf numFmtId="0" fontId="61" fillId="40" borderId="10" xfId="0" applyFont="1" applyFill="1" applyBorder="1" applyAlignment="1" applyProtection="1">
      <alignment horizontal="center"/>
      <protection locked="0"/>
    </xf>
    <xf numFmtId="0" fontId="65" fillId="35" borderId="10" xfId="0" applyFont="1" applyFill="1" applyBorder="1" applyAlignment="1" applyProtection="1">
      <alignment vertical="center" wrapText="1"/>
      <protection/>
    </xf>
    <xf numFmtId="191" fontId="0" fillId="37" borderId="10" xfId="0" applyNumberFormat="1" applyFill="1" applyBorder="1" applyAlignment="1">
      <alignment horizontal="center" vertical="center"/>
    </xf>
    <xf numFmtId="43" fontId="66" fillId="37" borderId="17" xfId="46" applyNumberFormat="1" applyFont="1" applyFill="1" applyBorder="1" applyAlignment="1">
      <alignment horizontal="center" vertical="center" wrapText="1"/>
    </xf>
    <xf numFmtId="0" fontId="61" fillId="14" borderId="17" xfId="0" applyFont="1" applyFill="1" applyBorder="1" applyAlignment="1">
      <alignment horizontal="center" vertical="center"/>
    </xf>
    <xf numFmtId="0" fontId="61" fillId="9" borderId="17" xfId="0" applyFont="1" applyFill="1" applyBorder="1" applyAlignment="1">
      <alignment horizontal="center" vertical="center"/>
    </xf>
    <xf numFmtId="0" fontId="61" fillId="37" borderId="10" xfId="0" applyFont="1" applyFill="1" applyBorder="1" applyAlignment="1" applyProtection="1">
      <alignment horizontal="center" vertical="center" wrapText="1"/>
      <protection/>
    </xf>
    <xf numFmtId="166" fontId="73" fillId="35" borderId="10" xfId="0" applyNumberFormat="1" applyFont="1" applyFill="1" applyBorder="1" applyAlignment="1">
      <alignment horizontal="center" vertical="center" wrapText="1"/>
    </xf>
    <xf numFmtId="166" fontId="73" fillId="35" borderId="10" xfId="0" applyNumberFormat="1" applyFont="1" applyFill="1" applyBorder="1" applyAlignment="1">
      <alignment horizontal="center" vertical="center"/>
    </xf>
    <xf numFmtId="0" fontId="0" fillId="41" borderId="10" xfId="0" applyFill="1" applyBorder="1" applyAlignment="1" applyProtection="1">
      <alignment horizontal="center" vertical="center"/>
      <protection locked="0"/>
    </xf>
    <xf numFmtId="0" fontId="4" fillId="38" borderId="17" xfId="0" applyFont="1" applyFill="1" applyBorder="1" applyAlignment="1">
      <alignment horizontal="center" vertical="center" wrapText="1"/>
    </xf>
    <xf numFmtId="0" fontId="61" fillId="39" borderId="14" xfId="0" applyFont="1" applyFill="1" applyBorder="1" applyAlignment="1">
      <alignment horizontal="center" vertical="center" wrapText="1"/>
    </xf>
    <xf numFmtId="10" fontId="0" fillId="39" borderId="14" xfId="0" applyNumberFormat="1" applyFill="1" applyBorder="1" applyAlignment="1">
      <alignment/>
    </xf>
    <xf numFmtId="0" fontId="0" fillId="39" borderId="14" xfId="0" applyFill="1" applyBorder="1" applyAlignment="1">
      <alignment/>
    </xf>
    <xf numFmtId="0" fontId="0" fillId="0" borderId="0" xfId="0" applyFill="1" applyBorder="1" applyAlignment="1">
      <alignment/>
    </xf>
    <xf numFmtId="191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166" fontId="61" fillId="36" borderId="10" xfId="0" applyNumberFormat="1" applyFont="1" applyFill="1" applyBorder="1" applyAlignment="1">
      <alignment horizontal="center" vertical="center"/>
    </xf>
    <xf numFmtId="166" fontId="0" fillId="36" borderId="10" xfId="0" applyNumberForma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10" fontId="5" fillId="0" borderId="0" xfId="0" applyNumberFormat="1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vertical="center" wrapText="1"/>
    </xf>
    <xf numFmtId="0" fontId="61" fillId="20" borderId="10" xfId="0" applyFont="1" applyFill="1" applyBorder="1" applyAlignment="1">
      <alignment horizontal="center" vertical="center" wrapText="1"/>
    </xf>
    <xf numFmtId="2" fontId="0" fillId="33" borderId="18" xfId="0" applyNumberFormat="1" applyFill="1" applyBorder="1" applyAlignment="1">
      <alignment horizontal="center" vertical="center"/>
    </xf>
    <xf numFmtId="2" fontId="0" fillId="35" borderId="10" xfId="0" applyNumberFormat="1" applyFill="1" applyBorder="1" applyAlignment="1">
      <alignment horizontal="center" vertical="center"/>
    </xf>
    <xf numFmtId="2" fontId="0" fillId="35" borderId="18" xfId="0" applyNumberForma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wrapText="1"/>
    </xf>
    <xf numFmtId="0" fontId="74" fillId="0" borderId="0" xfId="0" applyFont="1" applyFill="1" applyBorder="1" applyAlignment="1">
      <alignment/>
    </xf>
    <xf numFmtId="2" fontId="74" fillId="0" borderId="0" xfId="0" applyNumberFormat="1" applyFont="1" applyFill="1" applyBorder="1" applyAlignment="1">
      <alignment horizontal="center" vertical="center"/>
    </xf>
    <xf numFmtId="10" fontId="74" fillId="0" borderId="0" xfId="0" applyNumberFormat="1" applyFont="1" applyFill="1" applyBorder="1" applyAlignment="1">
      <alignment horizontal="center" vertical="center"/>
    </xf>
    <xf numFmtId="2" fontId="54" fillId="0" borderId="0" xfId="0" applyNumberFormat="1" applyFont="1" applyFill="1" applyBorder="1" applyAlignment="1">
      <alignment horizontal="center" vertical="center"/>
    </xf>
    <xf numFmtId="2" fontId="75" fillId="0" borderId="0" xfId="0" applyNumberFormat="1" applyFont="1" applyFill="1" applyBorder="1" applyAlignment="1">
      <alignment horizontal="center" vertical="center"/>
    </xf>
    <xf numFmtId="2" fontId="54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2" fontId="0" fillId="0" borderId="0" xfId="0" applyNumberFormat="1" applyFill="1" applyBorder="1" applyAlignment="1">
      <alignment horizontal="center" vertical="center"/>
    </xf>
    <xf numFmtId="0" fontId="61" fillId="34" borderId="10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>
      <alignment horizontal="center" vertical="center" wrapText="1"/>
    </xf>
    <xf numFmtId="190" fontId="0" fillId="36" borderId="18" xfId="62" applyNumberFormat="1" applyFont="1" applyFill="1" applyBorder="1" applyAlignment="1">
      <alignment horizontal="center" vertical="center"/>
    </xf>
    <xf numFmtId="190" fontId="0" fillId="36" borderId="17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61" fillId="20" borderId="25" xfId="0" applyFont="1" applyFill="1" applyBorder="1" applyAlignment="1">
      <alignment horizontal="center" wrapText="1"/>
    </xf>
    <xf numFmtId="0" fontId="61" fillId="20" borderId="25" xfId="0" applyFont="1" applyFill="1" applyBorder="1" applyAlignment="1">
      <alignment horizontal="center" vertical="center" wrapText="1"/>
    </xf>
    <xf numFmtId="0" fontId="61" fillId="20" borderId="26" xfId="0" applyFont="1" applyFill="1" applyBorder="1" applyAlignment="1">
      <alignment horizontal="center" vertical="center" wrapText="1"/>
    </xf>
    <xf numFmtId="0" fontId="61" fillId="20" borderId="27" xfId="0" applyFont="1" applyFill="1" applyBorder="1" applyAlignment="1">
      <alignment horizontal="center" vertical="center" wrapText="1"/>
    </xf>
    <xf numFmtId="0" fontId="61" fillId="20" borderId="28" xfId="0" applyFont="1" applyFill="1" applyBorder="1" applyAlignment="1">
      <alignment horizontal="center" vertical="center" wrapText="1"/>
    </xf>
    <xf numFmtId="0" fontId="61" fillId="20" borderId="29" xfId="0" applyFont="1" applyFill="1" applyBorder="1" applyAlignment="1">
      <alignment horizontal="center" vertical="center" wrapText="1"/>
    </xf>
    <xf numFmtId="0" fontId="61" fillId="20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39" borderId="3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61" fillId="20" borderId="36" xfId="0" applyFont="1" applyFill="1" applyBorder="1" applyAlignment="1">
      <alignment horizontal="center" vertical="center" wrapText="1"/>
    </xf>
    <xf numFmtId="0" fontId="0" fillId="36" borderId="10" xfId="0" applyFill="1" applyBorder="1" applyAlignment="1" applyProtection="1">
      <alignment/>
      <protection locked="0"/>
    </xf>
    <xf numFmtId="166" fontId="0" fillId="36" borderId="10" xfId="0" applyNumberForma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vertical="center" wrapText="1"/>
    </xf>
    <xf numFmtId="49" fontId="0" fillId="37" borderId="10" xfId="0" applyNumberFormat="1" applyFill="1" applyBorder="1" applyAlignment="1">
      <alignment horizontal="center" vertical="center"/>
    </xf>
    <xf numFmtId="43" fontId="67" fillId="34" borderId="17" xfId="46" applyNumberFormat="1" applyFont="1" applyFill="1" applyBorder="1" applyAlignment="1">
      <alignment horizontal="center" vertical="center" wrapText="1"/>
    </xf>
    <xf numFmtId="2" fontId="0" fillId="42" borderId="18" xfId="0" applyNumberFormat="1" applyFill="1" applyBorder="1" applyAlignment="1" applyProtection="1">
      <alignment horizontal="center" vertical="center"/>
      <protection locked="0"/>
    </xf>
    <xf numFmtId="166" fontId="61" fillId="42" borderId="10" xfId="0" applyNumberFormat="1" applyFont="1" applyFill="1" applyBorder="1" applyAlignment="1" applyProtection="1">
      <alignment horizontal="center" vertical="center"/>
      <protection locked="0"/>
    </xf>
    <xf numFmtId="0" fontId="0" fillId="42" borderId="12" xfId="0" applyFill="1" applyBorder="1" applyAlignment="1" applyProtection="1">
      <alignment/>
      <protection locked="0"/>
    </xf>
    <xf numFmtId="0" fontId="0" fillId="42" borderId="10" xfId="0" applyFill="1" applyBorder="1" applyAlignment="1" applyProtection="1">
      <alignment/>
      <protection locked="0"/>
    </xf>
    <xf numFmtId="166" fontId="0" fillId="42" borderId="10" xfId="0" applyNumberFormat="1" applyFill="1" applyBorder="1" applyAlignment="1" applyProtection="1">
      <alignment horizontal="center" vertical="center"/>
      <protection locked="0"/>
    </xf>
    <xf numFmtId="2" fontId="0" fillId="42" borderId="37" xfId="0" applyNumberFormat="1" applyFill="1" applyBorder="1" applyAlignment="1" applyProtection="1">
      <alignment horizontal="center" vertical="center"/>
      <protection locked="0"/>
    </xf>
    <xf numFmtId="2" fontId="0" fillId="42" borderId="38" xfId="0" applyNumberFormat="1" applyFill="1" applyBorder="1" applyAlignment="1" applyProtection="1">
      <alignment horizontal="center" vertical="center"/>
      <protection locked="0"/>
    </xf>
    <xf numFmtId="1" fontId="0" fillId="42" borderId="39" xfId="0" applyNumberFormat="1" applyFill="1" applyBorder="1" applyAlignment="1" applyProtection="1">
      <alignment horizontal="center" vertical="center"/>
      <protection locked="0"/>
    </xf>
    <xf numFmtId="2" fontId="0" fillId="42" borderId="39" xfId="0" applyNumberFormat="1" applyFill="1" applyBorder="1" applyAlignment="1" applyProtection="1">
      <alignment horizontal="center" vertical="center"/>
      <protection locked="0"/>
    </xf>
    <xf numFmtId="1" fontId="0" fillId="42" borderId="37" xfId="0" applyNumberFormat="1" applyFill="1" applyBorder="1" applyAlignment="1" applyProtection="1">
      <alignment horizontal="center" vertical="center"/>
      <protection locked="0"/>
    </xf>
    <xf numFmtId="0" fontId="4" fillId="38" borderId="0" xfId="0" applyFont="1" applyFill="1" applyBorder="1" applyAlignment="1">
      <alignment horizontal="center" vertical="center" wrapText="1"/>
    </xf>
    <xf numFmtId="3" fontId="61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0" fontId="0" fillId="39" borderId="0" xfId="62" applyNumberFormat="1" applyFont="1" applyFill="1" applyAlignment="1">
      <alignment/>
    </xf>
    <xf numFmtId="1" fontId="0" fillId="39" borderId="0" xfId="0" applyNumberFormat="1" applyFill="1" applyAlignment="1">
      <alignment/>
    </xf>
    <xf numFmtId="166" fontId="61" fillId="34" borderId="10" xfId="0" applyNumberFormat="1" applyFont="1" applyFill="1" applyBorder="1" applyAlignment="1">
      <alignment horizontal="center" vertical="center" wrapText="1"/>
    </xf>
    <xf numFmtId="2" fontId="73" fillId="36" borderId="11" xfId="0" applyNumberFormat="1" applyFont="1" applyFill="1" applyBorder="1" applyAlignment="1">
      <alignment horizontal="center" vertical="center"/>
    </xf>
    <xf numFmtId="166" fontId="76" fillId="0" borderId="10" xfId="0" applyNumberFormat="1" applyFont="1" applyBorder="1" applyAlignment="1">
      <alignment horizontal="center" vertical="center"/>
    </xf>
    <xf numFmtId="43" fontId="66" fillId="39" borderId="0" xfId="46" applyNumberFormat="1" applyFont="1" applyFill="1" applyBorder="1" applyAlignment="1">
      <alignment horizontal="center" vertical="center" wrapText="1"/>
    </xf>
    <xf numFmtId="166" fontId="77" fillId="39" borderId="0" xfId="0" applyNumberFormat="1" applyFont="1" applyFill="1" applyBorder="1" applyAlignment="1">
      <alignment horizontal="center" vertical="center"/>
    </xf>
    <xf numFmtId="166" fontId="0" fillId="43" borderId="10" xfId="0" applyNumberFormat="1" applyFill="1" applyBorder="1" applyAlignment="1" applyProtection="1">
      <alignment horizontal="center" vertical="center"/>
      <protection locked="0"/>
    </xf>
    <xf numFmtId="190" fontId="0" fillId="36" borderId="10" xfId="0" applyNumberFormat="1" applyFill="1" applyBorder="1" applyAlignment="1">
      <alignment horizontal="center" vertical="center"/>
    </xf>
    <xf numFmtId="1" fontId="0" fillId="42" borderId="40" xfId="0" applyNumberFormat="1" applyFill="1" applyBorder="1" applyAlignment="1" applyProtection="1">
      <alignment horizontal="center" vertical="center" wrapText="1"/>
      <protection locked="0"/>
    </xf>
    <xf numFmtId="1" fontId="0" fillId="42" borderId="41" xfId="0" applyNumberFormat="1" applyFill="1" applyBorder="1" applyAlignment="1" applyProtection="1">
      <alignment horizontal="center" vertical="center" wrapText="1"/>
      <protection locked="0"/>
    </xf>
    <xf numFmtId="2" fontId="0" fillId="39" borderId="42" xfId="0" applyNumberFormat="1" applyFill="1" applyBorder="1" applyAlignment="1">
      <alignment horizontal="center" vertical="center" wrapText="1"/>
    </xf>
    <xf numFmtId="2" fontId="0" fillId="39" borderId="10" xfId="0" applyNumberFormat="1" applyFill="1" applyBorder="1" applyAlignment="1">
      <alignment horizontal="center" vertical="center" wrapText="1"/>
    </xf>
    <xf numFmtId="2" fontId="0" fillId="39" borderId="43" xfId="0" applyNumberFormat="1" applyFont="1" applyFill="1" applyBorder="1" applyAlignment="1">
      <alignment horizontal="center" vertical="center" wrapText="1"/>
    </xf>
    <xf numFmtId="1" fontId="0" fillId="39" borderId="42" xfId="0" applyNumberFormat="1" applyFill="1" applyBorder="1" applyAlignment="1">
      <alignment horizontal="center" vertical="center" wrapText="1"/>
    </xf>
    <xf numFmtId="1" fontId="0" fillId="39" borderId="43" xfId="0" applyNumberFormat="1" applyFill="1" applyBorder="1" applyAlignment="1">
      <alignment horizontal="center" vertical="center" wrapText="1"/>
    </xf>
    <xf numFmtId="1" fontId="0" fillId="42" borderId="38" xfId="0" applyNumberFormat="1" applyFill="1" applyBorder="1" applyAlignment="1" applyProtection="1">
      <alignment horizontal="center" vertical="center"/>
      <protection locked="0"/>
    </xf>
    <xf numFmtId="0" fontId="0" fillId="39" borderId="44" xfId="0" applyFill="1" applyBorder="1" applyAlignment="1">
      <alignment/>
    </xf>
    <xf numFmtId="166" fontId="73" fillId="42" borderId="10" xfId="0" applyNumberFormat="1" applyFont="1" applyFill="1" applyBorder="1" applyAlignment="1" applyProtection="1">
      <alignment horizontal="center" vertical="center" wrapText="1"/>
      <protection locked="0"/>
    </xf>
    <xf numFmtId="166" fontId="73" fillId="42" borderId="10" xfId="0" applyNumberFormat="1" applyFont="1" applyFill="1" applyBorder="1" applyAlignment="1" applyProtection="1">
      <alignment horizontal="center" vertical="center"/>
      <protection locked="0"/>
    </xf>
    <xf numFmtId="2" fontId="0" fillId="42" borderId="40" xfId="0" applyNumberFormat="1" applyFill="1" applyBorder="1" applyAlignment="1" applyProtection="1">
      <alignment horizontal="center" vertical="center" wrapText="1"/>
      <protection locked="0"/>
    </xf>
    <xf numFmtId="2" fontId="0" fillId="42" borderId="45" xfId="0" applyNumberFormat="1" applyFill="1" applyBorder="1" applyAlignment="1" applyProtection="1">
      <alignment horizontal="center" vertical="center" wrapText="1"/>
      <protection locked="0"/>
    </xf>
    <xf numFmtId="2" fontId="0" fillId="42" borderId="46" xfId="0" applyNumberFormat="1" applyFill="1" applyBorder="1" applyAlignment="1" applyProtection="1">
      <alignment horizontal="center" vertical="center" wrapText="1"/>
      <protection locked="0"/>
    </xf>
    <xf numFmtId="2" fontId="0" fillId="42" borderId="41" xfId="0" applyNumberFormat="1" applyFont="1" applyFill="1" applyBorder="1" applyAlignment="1" applyProtection="1">
      <alignment horizontal="center" vertical="center" wrapText="1"/>
      <protection locked="0"/>
    </xf>
    <xf numFmtId="166" fontId="38" fillId="42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39" borderId="47" xfId="0" applyNumberFormat="1" applyFill="1" applyBorder="1" applyAlignment="1">
      <alignment horizontal="center" vertical="center" wrapText="1"/>
    </xf>
    <xf numFmtId="0" fontId="0" fillId="42" borderId="10" xfId="0" applyFill="1" applyBorder="1" applyAlignment="1" applyProtection="1">
      <alignment wrapText="1"/>
      <protection locked="0"/>
    </xf>
    <xf numFmtId="166" fontId="61" fillId="35" borderId="10" xfId="0" applyNumberFormat="1" applyFont="1" applyFill="1" applyBorder="1" applyAlignment="1" applyProtection="1">
      <alignment horizontal="center" vertical="center"/>
      <protection/>
    </xf>
    <xf numFmtId="166" fontId="61" fillId="35" borderId="10" xfId="0" applyNumberFormat="1" applyFont="1" applyFill="1" applyBorder="1" applyAlignment="1" applyProtection="1">
      <alignment horizontal="center" wrapText="1"/>
      <protection/>
    </xf>
    <xf numFmtId="166" fontId="61" fillId="36" borderId="10" xfId="0" applyNumberFormat="1" applyFont="1" applyFill="1" applyBorder="1" applyAlignment="1" applyProtection="1">
      <alignment horizontal="center"/>
      <protection/>
    </xf>
    <xf numFmtId="0" fontId="61" fillId="40" borderId="10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/>
      <protection locked="0"/>
    </xf>
    <xf numFmtId="166" fontId="61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0" fillId="0" borderId="10" xfId="0" applyFont="1" applyBorder="1" applyAlignment="1">
      <alignment horizontal="center" vertical="center" wrapText="1"/>
    </xf>
    <xf numFmtId="166" fontId="76" fillId="0" borderId="17" xfId="0" applyNumberFormat="1" applyFont="1" applyBorder="1" applyAlignment="1">
      <alignment horizontal="center" vertical="center"/>
    </xf>
    <xf numFmtId="166" fontId="76" fillId="0" borderId="48" xfId="0" applyNumberFormat="1" applyFont="1" applyBorder="1" applyAlignment="1">
      <alignment horizontal="center" vertical="center"/>
    </xf>
    <xf numFmtId="166" fontId="76" fillId="0" borderId="11" xfId="0" applyNumberFormat="1" applyFont="1" applyBorder="1" applyAlignment="1">
      <alignment horizontal="center" vertical="center"/>
    </xf>
    <xf numFmtId="0" fontId="73" fillId="0" borderId="0" xfId="0" applyFont="1" applyBorder="1" applyAlignment="1">
      <alignment horizontal="right"/>
    </xf>
    <xf numFmtId="0" fontId="77" fillId="39" borderId="0" xfId="0" applyFont="1" applyFill="1" applyBorder="1" applyAlignment="1">
      <alignment horizontal="center" wrapText="1"/>
    </xf>
    <xf numFmtId="43" fontId="67" fillId="34" borderId="10" xfId="46" applyNumberFormat="1" applyFont="1" applyFill="1" applyBorder="1" applyAlignment="1">
      <alignment horizontal="center" vertical="center" wrapText="1"/>
    </xf>
    <xf numFmtId="0" fontId="4" fillId="38" borderId="49" xfId="0" applyFont="1" applyFill="1" applyBorder="1" applyAlignment="1">
      <alignment horizontal="left" vertical="center" wrapText="1"/>
    </xf>
    <xf numFmtId="0" fontId="4" fillId="38" borderId="50" xfId="0" applyFont="1" applyFill="1" applyBorder="1" applyAlignment="1">
      <alignment horizontal="left" vertical="center" wrapText="1"/>
    </xf>
    <xf numFmtId="0" fontId="4" fillId="38" borderId="51" xfId="0" applyFont="1" applyFill="1" applyBorder="1" applyAlignment="1">
      <alignment horizontal="left" vertical="center" wrapText="1"/>
    </xf>
    <xf numFmtId="0" fontId="72" fillId="35" borderId="17" xfId="0" applyFont="1" applyFill="1" applyBorder="1" applyAlignment="1">
      <alignment horizontal="center" vertical="center"/>
    </xf>
    <xf numFmtId="0" fontId="72" fillId="35" borderId="11" xfId="0" applyFont="1" applyFill="1" applyBorder="1" applyAlignment="1">
      <alignment horizontal="center" vertical="center"/>
    </xf>
    <xf numFmtId="43" fontId="67" fillId="34" borderId="17" xfId="46" applyNumberFormat="1" applyFont="1" applyFill="1" applyBorder="1" applyAlignment="1">
      <alignment horizontal="center" vertical="center" wrapText="1"/>
    </xf>
    <xf numFmtId="43" fontId="67" fillId="34" borderId="48" xfId="46" applyNumberFormat="1" applyFont="1" applyFill="1" applyBorder="1" applyAlignment="1">
      <alignment horizontal="center" vertical="center" wrapText="1"/>
    </xf>
    <xf numFmtId="10" fontId="61" fillId="36" borderId="18" xfId="0" applyNumberFormat="1" applyFont="1" applyFill="1" applyBorder="1" applyAlignment="1">
      <alignment horizontal="center" vertical="center"/>
    </xf>
    <xf numFmtId="10" fontId="61" fillId="36" borderId="10" xfId="0" applyNumberFormat="1" applyFont="1" applyFill="1" applyBorder="1" applyAlignment="1">
      <alignment horizontal="center" vertical="center"/>
    </xf>
    <xf numFmtId="0" fontId="0" fillId="42" borderId="17" xfId="0" applyFill="1" applyBorder="1" applyAlignment="1" applyProtection="1">
      <alignment horizontal="center" vertical="center" wrapText="1"/>
      <protection locked="0"/>
    </xf>
    <xf numFmtId="0" fontId="0" fillId="42" borderId="11" xfId="0" applyFill="1" applyBorder="1" applyAlignment="1" applyProtection="1">
      <alignment horizontal="center" vertical="center" wrapText="1"/>
      <protection locked="0"/>
    </xf>
    <xf numFmtId="191" fontId="0" fillId="37" borderId="17" xfId="0" applyNumberFormat="1" applyFill="1" applyBorder="1" applyAlignment="1">
      <alignment horizontal="center" vertical="center"/>
    </xf>
    <xf numFmtId="191" fontId="0" fillId="37" borderId="11" xfId="0" applyNumberFormat="1" applyFill="1" applyBorder="1" applyAlignment="1">
      <alignment horizontal="center" vertical="center"/>
    </xf>
    <xf numFmtId="191" fontId="0" fillId="37" borderId="10" xfId="0" applyNumberFormat="1" applyFill="1" applyBorder="1" applyAlignment="1">
      <alignment horizontal="center" vertical="center"/>
    </xf>
    <xf numFmtId="0" fontId="72" fillId="39" borderId="0" xfId="0" applyFont="1" applyFill="1" applyBorder="1" applyAlignment="1">
      <alignment horizontal="left"/>
    </xf>
    <xf numFmtId="43" fontId="67" fillId="2" borderId="17" xfId="46" applyNumberFormat="1" applyFont="1" applyFill="1" applyBorder="1" applyAlignment="1">
      <alignment horizontal="center" vertical="center" wrapText="1"/>
    </xf>
    <xf numFmtId="43" fontId="67" fillId="2" borderId="11" xfId="46" applyNumberFormat="1" applyFont="1" applyFill="1" applyBorder="1" applyAlignment="1">
      <alignment horizontal="center" vertical="center" wrapText="1"/>
    </xf>
    <xf numFmtId="0" fontId="61" fillId="2" borderId="12" xfId="0" applyFont="1" applyFill="1" applyBorder="1" applyAlignment="1">
      <alignment horizontal="center" vertical="center" wrapText="1"/>
    </xf>
    <xf numFmtId="0" fontId="61" fillId="2" borderId="52" xfId="0" applyFont="1" applyFill="1" applyBorder="1" applyAlignment="1">
      <alignment horizontal="center" vertical="center" wrapText="1"/>
    </xf>
    <xf numFmtId="0" fontId="61" fillId="2" borderId="18" xfId="0" applyFont="1" applyFill="1" applyBorder="1" applyAlignment="1">
      <alignment horizontal="center" vertical="center" wrapText="1"/>
    </xf>
    <xf numFmtId="0" fontId="61" fillId="2" borderId="10" xfId="0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 wrapText="1"/>
    </xf>
    <xf numFmtId="0" fontId="78" fillId="2" borderId="17" xfId="0" applyFont="1" applyFill="1" applyBorder="1" applyAlignment="1">
      <alignment horizontal="center" vertical="center" wrapText="1"/>
    </xf>
    <xf numFmtId="0" fontId="78" fillId="2" borderId="11" xfId="0" applyFont="1" applyFill="1" applyBorder="1" applyAlignment="1">
      <alignment horizontal="center" vertical="center" wrapText="1"/>
    </xf>
    <xf numFmtId="0" fontId="61" fillId="2" borderId="53" xfId="0" applyFont="1" applyFill="1" applyBorder="1" applyAlignment="1">
      <alignment horizontal="center" vertical="center" wrapText="1"/>
    </xf>
    <xf numFmtId="0" fontId="61" fillId="2" borderId="15" xfId="0" applyFont="1" applyFill="1" applyBorder="1" applyAlignment="1">
      <alignment horizontal="center" vertical="center" wrapText="1"/>
    </xf>
    <xf numFmtId="191" fontId="0" fillId="37" borderId="48" xfId="0" applyNumberFormat="1" applyFill="1" applyBorder="1" applyAlignment="1">
      <alignment horizontal="center" vertical="center"/>
    </xf>
    <xf numFmtId="0" fontId="61" fillId="2" borderId="17" xfId="0" applyFont="1" applyFill="1" applyBorder="1" applyAlignment="1">
      <alignment horizontal="center" vertical="center" wrapText="1"/>
    </xf>
    <xf numFmtId="0" fontId="61" fillId="2" borderId="11" xfId="0" applyFont="1" applyFill="1" applyBorder="1" applyAlignment="1">
      <alignment horizontal="center" vertical="center" wrapText="1"/>
    </xf>
    <xf numFmtId="43" fontId="79" fillId="2" borderId="17" xfId="46" applyNumberFormat="1" applyFont="1" applyFill="1" applyBorder="1" applyAlignment="1">
      <alignment horizontal="center" vertical="center" wrapText="1"/>
    </xf>
    <xf numFmtId="43" fontId="79" fillId="2" borderId="11" xfId="46" applyNumberFormat="1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 horizontal="left" vertical="center" wrapText="1"/>
    </xf>
    <xf numFmtId="0" fontId="72" fillId="35" borderId="10" xfId="0" applyFont="1" applyFill="1" applyBorder="1" applyAlignment="1">
      <alignment horizontal="center"/>
    </xf>
    <xf numFmtId="0" fontId="0" fillId="35" borderId="10" xfId="0" applyNumberFormat="1" applyFill="1" applyBorder="1" applyAlignment="1">
      <alignment horizontal="center" vertical="center" wrapText="1"/>
    </xf>
    <xf numFmtId="0" fontId="61" fillId="34" borderId="17" xfId="0" applyFont="1" applyFill="1" applyBorder="1" applyAlignment="1">
      <alignment horizontal="left" vertical="center" wrapText="1"/>
    </xf>
    <xf numFmtId="0" fontId="61" fillId="34" borderId="48" xfId="0" applyFont="1" applyFill="1" applyBorder="1" applyAlignment="1">
      <alignment horizontal="left" vertical="center" wrapText="1"/>
    </xf>
    <xf numFmtId="0" fontId="61" fillId="34" borderId="11" xfId="0" applyFont="1" applyFill="1" applyBorder="1" applyAlignment="1">
      <alignment horizontal="left" vertical="center" wrapText="1"/>
    </xf>
    <xf numFmtId="0" fontId="0" fillId="39" borderId="31" xfId="0" applyFill="1" applyBorder="1" applyAlignment="1">
      <alignment horizontal="center" vertical="center" wrapText="1"/>
    </xf>
    <xf numFmtId="0" fontId="0" fillId="39" borderId="24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0" fillId="38" borderId="10" xfId="0" applyFont="1" applyFill="1" applyBorder="1" applyAlignment="1">
      <alignment horizontal="center" vertical="center" wrapText="1"/>
    </xf>
    <xf numFmtId="0" fontId="0" fillId="39" borderId="25" xfId="0" applyFill="1" applyBorder="1" applyAlignment="1">
      <alignment horizontal="center" vertical="center" wrapText="1"/>
    </xf>
    <xf numFmtId="0" fontId="0" fillId="39" borderId="54" xfId="0" applyFill="1" applyBorder="1" applyAlignment="1">
      <alignment horizontal="center" vertical="center" wrapText="1"/>
    </xf>
    <xf numFmtId="0" fontId="0" fillId="39" borderId="55" xfId="0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38" borderId="17" xfId="0" applyFont="1" applyFill="1" applyBorder="1" applyAlignment="1">
      <alignment vertical="center" wrapText="1"/>
    </xf>
    <xf numFmtId="0" fontId="0" fillId="0" borderId="48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49" fontId="0" fillId="0" borderId="52" xfId="0" applyNumberFormat="1" applyFont="1" applyBorder="1" applyAlignment="1">
      <alignment horizontal="center" vertical="center" wrapText="1"/>
    </xf>
    <xf numFmtId="0" fontId="0" fillId="36" borderId="53" xfId="0" applyFill="1" applyBorder="1" applyAlignment="1" applyProtection="1">
      <alignment horizontal="center" vertical="center" wrapText="1"/>
      <protection locked="0"/>
    </xf>
    <xf numFmtId="0" fontId="0" fillId="36" borderId="56" xfId="0" applyFill="1" applyBorder="1" applyAlignment="1" applyProtection="1">
      <alignment horizontal="center" vertical="center" wrapText="1"/>
      <protection locked="0"/>
    </xf>
    <xf numFmtId="0" fontId="0" fillId="36" borderId="10" xfId="0" applyFill="1" applyBorder="1" applyAlignment="1" applyProtection="1">
      <alignment horizontal="center" vertical="center"/>
      <protection locked="0"/>
    </xf>
    <xf numFmtId="0" fontId="61" fillId="37" borderId="10" xfId="0" applyFont="1" applyFill="1" applyBorder="1" applyAlignment="1" applyProtection="1">
      <alignment horizontal="left" vertical="center" wrapText="1"/>
      <protection/>
    </xf>
    <xf numFmtId="0" fontId="61" fillId="34" borderId="17" xfId="0" applyFont="1" applyFill="1" applyBorder="1" applyAlignment="1" applyProtection="1">
      <alignment horizontal="center" vertical="center"/>
      <protection/>
    </xf>
    <xf numFmtId="0" fontId="61" fillId="34" borderId="48" xfId="0" applyFont="1" applyFill="1" applyBorder="1" applyAlignment="1" applyProtection="1">
      <alignment horizontal="center" vertical="center"/>
      <protection/>
    </xf>
    <xf numFmtId="0" fontId="61" fillId="34" borderId="11" xfId="0" applyFont="1" applyFill="1" applyBorder="1" applyAlignment="1" applyProtection="1">
      <alignment horizontal="center" vertical="center"/>
      <protection/>
    </xf>
    <xf numFmtId="0" fontId="61" fillId="34" borderId="10" xfId="0" applyFont="1" applyFill="1" applyBorder="1" applyAlignment="1" applyProtection="1">
      <alignment horizontal="center" vertical="center"/>
      <protection/>
    </xf>
    <xf numFmtId="0" fontId="61" fillId="40" borderId="10" xfId="0" applyFont="1" applyFill="1" applyBorder="1" applyAlignment="1" applyProtection="1">
      <alignment horizontal="center" vertical="center"/>
      <protection/>
    </xf>
    <xf numFmtId="0" fontId="61" fillId="37" borderId="17" xfId="0" applyFont="1" applyFill="1" applyBorder="1" applyAlignment="1" applyProtection="1">
      <alignment horizontal="left" vertical="center"/>
      <protection/>
    </xf>
    <xf numFmtId="0" fontId="61" fillId="37" borderId="11" xfId="0" applyFont="1" applyFill="1" applyBorder="1" applyAlignment="1" applyProtection="1">
      <alignment horizontal="left" vertical="center"/>
      <protection/>
    </xf>
    <xf numFmtId="0" fontId="4" fillId="38" borderId="57" xfId="0" applyFont="1" applyFill="1" applyBorder="1" applyAlignment="1" applyProtection="1">
      <alignment horizontal="center" vertical="center" wrapText="1"/>
      <protection locked="0"/>
    </xf>
    <xf numFmtId="0" fontId="4" fillId="38" borderId="58" xfId="0" applyFont="1" applyFill="1" applyBorder="1" applyAlignment="1" applyProtection="1">
      <alignment horizontal="center" vertical="center" wrapText="1"/>
      <protection locked="0"/>
    </xf>
    <xf numFmtId="0" fontId="4" fillId="38" borderId="26" xfId="0" applyFont="1" applyFill="1" applyBorder="1" applyAlignment="1" applyProtection="1">
      <alignment horizontal="center" vertical="center" wrapText="1"/>
      <protection locked="0"/>
    </xf>
    <xf numFmtId="0" fontId="4" fillId="38" borderId="44" xfId="0" applyFont="1" applyFill="1" applyBorder="1" applyAlignment="1" applyProtection="1">
      <alignment horizontal="center" vertical="center" wrapText="1"/>
      <protection locked="0"/>
    </xf>
    <xf numFmtId="0" fontId="4" fillId="38" borderId="0" xfId="0" applyFont="1" applyFill="1" applyBorder="1" applyAlignment="1" applyProtection="1">
      <alignment horizontal="center" vertical="center" wrapText="1"/>
      <protection locked="0"/>
    </xf>
    <xf numFmtId="0" fontId="4" fillId="38" borderId="59" xfId="0" applyFont="1" applyFill="1" applyBorder="1" applyAlignment="1" applyProtection="1">
      <alignment horizontal="center" vertical="center" wrapText="1"/>
      <protection locked="0"/>
    </xf>
    <xf numFmtId="0" fontId="4" fillId="38" borderId="60" xfId="0" applyFont="1" applyFill="1" applyBorder="1" applyAlignment="1" applyProtection="1">
      <alignment horizontal="center" vertical="center" wrapText="1"/>
      <protection locked="0"/>
    </xf>
    <xf numFmtId="0" fontId="4" fillId="38" borderId="61" xfId="0" applyFont="1" applyFill="1" applyBorder="1" applyAlignment="1" applyProtection="1">
      <alignment horizontal="center" vertical="center" wrapText="1"/>
      <protection locked="0"/>
    </xf>
    <xf numFmtId="0" fontId="4" fillId="38" borderId="62" xfId="0" applyFont="1" applyFill="1" applyBorder="1" applyAlignment="1" applyProtection="1">
      <alignment horizontal="center" vertical="center" wrapText="1"/>
      <protection locked="0"/>
    </xf>
    <xf numFmtId="0" fontId="61" fillId="37" borderId="17" xfId="0" applyFont="1" applyFill="1" applyBorder="1" applyAlignment="1" applyProtection="1">
      <alignment horizontal="left" vertical="center" wrapText="1"/>
      <protection/>
    </xf>
    <xf numFmtId="0" fontId="61" fillId="37" borderId="11" xfId="0" applyFont="1" applyFill="1" applyBorder="1" applyAlignment="1" applyProtection="1">
      <alignment horizontal="left" vertical="center" wrapText="1"/>
      <protection/>
    </xf>
    <xf numFmtId="0" fontId="65" fillId="34" borderId="10" xfId="0" applyFon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center" wrapText="1"/>
      <protection/>
    </xf>
    <xf numFmtId="0" fontId="0" fillId="35" borderId="11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72" fillId="35" borderId="56" xfId="0" applyFont="1" applyFill="1" applyBorder="1" applyAlignment="1" applyProtection="1">
      <alignment horizontal="center" vertical="center"/>
      <protection locked="0"/>
    </xf>
    <xf numFmtId="0" fontId="72" fillId="35" borderId="63" xfId="0" applyFont="1" applyFill="1" applyBorder="1" applyAlignment="1" applyProtection="1">
      <alignment horizontal="center" vertical="center"/>
      <protection locked="0"/>
    </xf>
    <xf numFmtId="0" fontId="61" fillId="37" borderId="10" xfId="0" applyFont="1" applyFill="1" applyBorder="1" applyAlignment="1" applyProtection="1">
      <alignment horizontal="center" vertical="center" wrapText="1"/>
      <protection/>
    </xf>
    <xf numFmtId="0" fontId="77" fillId="39" borderId="64" xfId="0" applyFont="1" applyFill="1" applyBorder="1" applyAlignment="1">
      <alignment horizontal="center" vertical="center" wrapText="1"/>
    </xf>
    <xf numFmtId="0" fontId="77" fillId="39" borderId="20" xfId="0" applyFont="1" applyFill="1" applyBorder="1" applyAlignment="1">
      <alignment horizontal="center" vertical="center" wrapText="1"/>
    </xf>
    <xf numFmtId="43" fontId="66" fillId="37" borderId="65" xfId="46" applyNumberFormat="1" applyFont="1" applyFill="1" applyBorder="1" applyAlignment="1">
      <alignment horizontal="center" vertical="center" wrapText="1"/>
    </xf>
    <xf numFmtId="166" fontId="77" fillId="0" borderId="37" xfId="0" applyNumberFormat="1" applyFont="1" applyBorder="1" applyAlignment="1">
      <alignment horizontal="center" vertical="center"/>
    </xf>
    <xf numFmtId="43" fontId="66" fillId="37" borderId="66" xfId="46" applyNumberFormat="1" applyFont="1" applyFill="1" applyBorder="1" applyAlignment="1">
      <alignment horizontal="center" vertical="center" wrapText="1"/>
    </xf>
    <xf numFmtId="166" fontId="77" fillId="0" borderId="38" xfId="0" applyNumberFormat="1" applyFont="1" applyBorder="1" applyAlignment="1">
      <alignment horizontal="center" vertical="center"/>
    </xf>
    <xf numFmtId="43" fontId="66" fillId="37" borderId="67" xfId="46" applyNumberFormat="1" applyFont="1" applyFill="1" applyBorder="1" applyAlignment="1">
      <alignment horizontal="center" vertical="center" wrapText="1"/>
    </xf>
    <xf numFmtId="166" fontId="77" fillId="0" borderId="39" xfId="0" applyNumberFormat="1" applyFont="1" applyBorder="1" applyAlignment="1">
      <alignment horizontal="center" vertical="center"/>
    </xf>
    <xf numFmtId="166" fontId="0" fillId="36" borderId="10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 vertical="center" wrapText="1"/>
    </xf>
    <xf numFmtId="4" fontId="0" fillId="39" borderId="4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4" fontId="0" fillId="39" borderId="10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 wrapText="1"/>
    </xf>
    <xf numFmtId="4" fontId="0" fillId="39" borderId="43" xfId="0" applyNumberFormat="1" applyFont="1" applyFill="1" applyBorder="1" applyAlignment="1">
      <alignment horizontal="center" vertical="center"/>
    </xf>
    <xf numFmtId="3" fontId="0" fillId="0" borderId="35" xfId="0" applyNumberFormat="1" applyFont="1" applyFill="1" applyBorder="1" applyAlignment="1">
      <alignment horizontal="center" vertical="center" wrapText="1"/>
    </xf>
    <xf numFmtId="10" fontId="0" fillId="0" borderId="12" xfId="62" applyNumberFormat="1" applyFont="1" applyFill="1" applyBorder="1" applyAlignment="1">
      <alignment horizontal="center" vertical="center" wrapText="1"/>
    </xf>
    <xf numFmtId="10" fontId="0" fillId="44" borderId="10" xfId="0" applyNumberFormat="1" applyFont="1" applyFill="1" applyBorder="1" applyAlignment="1">
      <alignment horizontal="center" vertical="center" wrapText="1"/>
    </xf>
    <xf numFmtId="0" fontId="0" fillId="44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10" fontId="0" fillId="0" borderId="52" xfId="62" applyNumberFormat="1" applyFont="1" applyFill="1" applyBorder="1" applyAlignment="1">
      <alignment horizontal="center" vertical="center" wrapText="1"/>
    </xf>
    <xf numFmtId="3" fontId="61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10" fontId="0" fillId="0" borderId="18" xfId="62" applyNumberFormat="1" applyFont="1" applyFill="1" applyBorder="1" applyAlignment="1">
      <alignment horizontal="center" vertical="center" wrapText="1"/>
    </xf>
    <xf numFmtId="4" fontId="61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" fontId="61" fillId="0" borderId="10" xfId="0" applyNumberFormat="1" applyFont="1" applyFill="1" applyBorder="1" applyAlignment="1">
      <alignment horizontal="center" vertical="center" wrapText="1"/>
    </xf>
    <xf numFmtId="10" fontId="0" fillId="0" borderId="10" xfId="62" applyNumberFormat="1" applyFont="1" applyFill="1" applyBorder="1" applyAlignment="1">
      <alignment horizontal="center" vertical="center" wrapText="1"/>
    </xf>
    <xf numFmtId="10" fontId="0" fillId="0" borderId="10" xfId="62" applyNumberFormat="1" applyFont="1" applyFill="1" applyBorder="1" applyAlignment="1">
      <alignment horizontal="center" vertical="center" wrapText="1"/>
    </xf>
    <xf numFmtId="0" fontId="0" fillId="44" borderId="18" xfId="0" applyFont="1" applyFill="1" applyBorder="1" applyAlignment="1">
      <alignment horizontal="center" vertical="center" wrapText="1"/>
    </xf>
    <xf numFmtId="3" fontId="0" fillId="39" borderId="10" xfId="0" applyNumberFormat="1" applyFont="1" applyFill="1" applyBorder="1" applyAlignment="1">
      <alignment horizontal="center" vertical="center" wrapText="1"/>
    </xf>
    <xf numFmtId="166" fontId="0" fillId="42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 területi szereplő forrásának a 6%-os EK tartalék átcsoportosítását követő megoszlása prioritásonként (Mrd Ft)</a:t>
            </a:r>
          </a:p>
        </c:rich>
      </c:tx>
      <c:layout>
        <c:manualLayout>
          <c:xMode val="factor"/>
          <c:yMode val="factor"/>
          <c:x val="-0.000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03925"/>
          <c:w val="0.519"/>
          <c:h val="0.82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'1.) Megye_ITP_3. fejezet'!$B$29:$B$34</c:f>
              <c:strCache/>
            </c:strRef>
          </c:cat>
          <c:val>
            <c:numRef>
              <c:f>'1.) Megye_ITP_3. fejezet'!$C$29:$C$34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925"/>
          <c:y val="0.26225"/>
          <c:w val="0.33825"/>
          <c:h val="0.5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Forráskeret felhasználási módok megoszlásának bemutatása (Mrd Ft)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05675"/>
          <c:w val="0.96925"/>
          <c:h val="0.855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'2.) ÚJ_Megye_ITP_3.fej. folyt.'!$D$14</c:f>
              <c:strCache>
                <c:ptCount val="1"/>
                <c:pt idx="0">
                  <c:v>Megyei Önkormányzat saját projekt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'2.) ÚJ_Megye_ITP_3.fej. folyt.'!$E$12:$H$12</c:f>
              <c:strCache/>
            </c:strRef>
          </c:cat>
          <c:val>
            <c:numRef>
              <c:f>'2.) ÚJ_Megye_ITP_3.fej. folyt.'!$E$14:$H$14</c:f>
              <c:numCache/>
            </c:numRef>
          </c:val>
          <c:shape val="box"/>
        </c:ser>
        <c:ser>
          <c:idx val="1"/>
          <c:order val="1"/>
          <c:tx>
            <c:strRef>
              <c:f>'2.) ÚJ_Megye_ITP_3.fej. folyt.'!$D$15</c:f>
              <c:strCache>
                <c:ptCount val="1"/>
                <c:pt idx="0">
                  <c:v>Földrajzi célterület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'2.) ÚJ_Megye_ITP_3.fej. folyt.'!$E$12:$H$12</c:f>
              <c:strCache/>
            </c:strRef>
          </c:cat>
          <c:val>
            <c:numRef>
              <c:f>'2.) ÚJ_Megye_ITP_3.fej. folyt.'!$E$15:$H$15</c:f>
              <c:numCache/>
            </c:numRef>
          </c:val>
          <c:shape val="box"/>
        </c:ser>
        <c:ser>
          <c:idx val="2"/>
          <c:order val="2"/>
          <c:tx>
            <c:strRef>
              <c:f>'2.) ÚJ_Megye_ITP_3.fej. folyt.'!$D$16</c:f>
              <c:strCache>
                <c:ptCount val="1"/>
                <c:pt idx="0">
                  <c:v>Fejlesztési cél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'2.) ÚJ_Megye_ITP_3.fej. folyt.'!$E$12:$H$12</c:f>
              <c:strCache/>
            </c:strRef>
          </c:cat>
          <c:val>
            <c:numRef>
              <c:f>'2.) ÚJ_Megye_ITP_3.fej. folyt.'!$E$16:$H$16</c:f>
              <c:numCache/>
            </c:numRef>
          </c:val>
          <c:shape val="box"/>
        </c:ser>
        <c:ser>
          <c:idx val="3"/>
          <c:order val="3"/>
          <c:tx>
            <c:strRef>
              <c:f>'2.) ÚJ_Megye_ITP_3.fej. folyt.'!$D$17</c:f>
              <c:strCache>
                <c:ptCount val="1"/>
                <c:pt idx="0">
                  <c:v>Kedvezményezetti csoport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'2.) ÚJ_Megye_ITP_3.fej. folyt.'!$E$12:$H$12</c:f>
              <c:strCache/>
            </c:strRef>
          </c:cat>
          <c:val>
            <c:numRef>
              <c:f>'2.) ÚJ_Megye_ITP_3.fej. folyt.'!$E$17:$H$17</c:f>
              <c:numCache/>
            </c:numRef>
          </c:val>
          <c:shape val="box"/>
        </c:ser>
        <c:ser>
          <c:idx val="4"/>
          <c:order val="4"/>
          <c:tx>
            <c:strRef>
              <c:f>'2.) ÚJ_Megye_ITP_3.fej. folyt.'!$D$18</c:f>
              <c:strCache>
                <c:ptCount val="1"/>
                <c:pt idx="0">
                  <c:v>Minden megyén belüli jogosult számára igényelhető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'2.) ÚJ_Megye_ITP_3.fej. folyt.'!$E$12:$H$12</c:f>
              <c:strCache/>
            </c:strRef>
          </c:cat>
          <c:val>
            <c:numRef>
              <c:f>'2.) ÚJ_Megye_ITP_3.fej. folyt.'!$E$18:$H$18</c:f>
              <c:numCache/>
            </c:numRef>
          </c:val>
          <c:shape val="box"/>
        </c:ser>
        <c:overlap val="100"/>
        <c:gapWidth val="55"/>
        <c:gapDepth val="55"/>
        <c:shape val="box"/>
        <c:axId val="49982264"/>
        <c:axId val="47187193"/>
      </c:bar3DChart>
      <c:catAx>
        <c:axId val="499822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187193"/>
        <c:crosses val="autoZero"/>
        <c:auto val="1"/>
        <c:lblOffset val="100"/>
        <c:tickLblSkip val="1"/>
        <c:noMultiLvlLbl val="0"/>
      </c:catAx>
      <c:valAx>
        <c:axId val="471871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9822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5"/>
          <c:y val="0.06675"/>
          <c:w val="0.2925"/>
          <c:h val="0.19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Forráskeret felhasználási módok megoszlásának bemutatása (Mrd Ft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1005"/>
          <c:w val="0.70325"/>
          <c:h val="0.87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'2.) ÚJ_Megye_ITP_3.fej. folyt.'!$D$31</c:f>
              <c:strCache>
                <c:ptCount val="1"/>
                <c:pt idx="0">
                  <c:v>Megyei Önkormányzat saját projekt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'2.) ÚJ_Megye_ITP_3.fej. folyt.'!$E$29</c:f>
              <c:strCache/>
            </c:strRef>
          </c:cat>
          <c:val>
            <c:numRef>
              <c:f>'2.) ÚJ_Megye_ITP_3.fej. folyt.'!$E$31</c:f>
              <c:numCache/>
            </c:numRef>
          </c:val>
          <c:shape val="box"/>
        </c:ser>
        <c:ser>
          <c:idx val="1"/>
          <c:order val="1"/>
          <c:tx>
            <c:strRef>
              <c:f>'2.) ÚJ_Megye_ITP_3.fej. folyt.'!$D$32</c:f>
              <c:strCache>
                <c:ptCount val="1"/>
                <c:pt idx="0">
                  <c:v>Földrajzi célterület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'2.) ÚJ_Megye_ITP_3.fej. folyt.'!$E$29</c:f>
              <c:strCache/>
            </c:strRef>
          </c:cat>
          <c:val>
            <c:numRef>
              <c:f>'2.) ÚJ_Megye_ITP_3.fej. folyt.'!$E$32</c:f>
              <c:numCache/>
            </c:numRef>
          </c:val>
          <c:shape val="box"/>
        </c:ser>
        <c:ser>
          <c:idx val="2"/>
          <c:order val="2"/>
          <c:tx>
            <c:strRef>
              <c:f>'2.) ÚJ_Megye_ITP_3.fej. folyt.'!$D$33</c:f>
              <c:strCache>
                <c:ptCount val="1"/>
                <c:pt idx="0">
                  <c:v>Fejlesztési cél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'2.) ÚJ_Megye_ITP_3.fej. folyt.'!$E$29</c:f>
              <c:strCache/>
            </c:strRef>
          </c:cat>
          <c:val>
            <c:numRef>
              <c:f>'2.) ÚJ_Megye_ITP_3.fej. folyt.'!$E$33</c:f>
              <c:numCache/>
            </c:numRef>
          </c:val>
          <c:shape val="box"/>
        </c:ser>
        <c:ser>
          <c:idx val="3"/>
          <c:order val="3"/>
          <c:tx>
            <c:strRef>
              <c:f>'2.) ÚJ_Megye_ITP_3.fej. folyt.'!$D$34</c:f>
              <c:strCache>
                <c:ptCount val="1"/>
                <c:pt idx="0">
                  <c:v>Kedvezményezetti csoport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'2.) ÚJ_Megye_ITP_3.fej. folyt.'!$E$29</c:f>
              <c:strCache/>
            </c:strRef>
          </c:cat>
          <c:val>
            <c:numRef>
              <c:f>'2.) ÚJ_Megye_ITP_3.fej. folyt.'!$E$34</c:f>
              <c:numCache/>
            </c:numRef>
          </c:val>
          <c:shape val="box"/>
        </c:ser>
        <c:ser>
          <c:idx val="4"/>
          <c:order val="4"/>
          <c:tx>
            <c:strRef>
              <c:f>'2.) ÚJ_Megye_ITP_3.fej. folyt.'!$D$35</c:f>
              <c:strCache>
                <c:ptCount val="1"/>
                <c:pt idx="0">
                  <c:v>Minden megyén belüli jogosult számára igényelhető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'2.) ÚJ_Megye_ITP_3.fej. folyt.'!$E$29</c:f>
              <c:strCache/>
            </c:strRef>
          </c:cat>
          <c:val>
            <c:numRef>
              <c:f>'2.) ÚJ_Megye_ITP_3.fej. folyt.'!$E$35</c:f>
              <c:numCache/>
            </c:numRef>
          </c:val>
          <c:shape val="box"/>
        </c:ser>
        <c:overlap val="100"/>
        <c:gapWidth val="55"/>
        <c:gapDepth val="55"/>
        <c:shape val="box"/>
        <c:axId val="22031554"/>
        <c:axId val="64066259"/>
      </c:bar3DChart>
      <c:catAx>
        <c:axId val="220315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066259"/>
        <c:crosses val="autoZero"/>
        <c:auto val="1"/>
        <c:lblOffset val="100"/>
        <c:tickLblSkip val="1"/>
        <c:noMultiLvlLbl val="0"/>
      </c:catAx>
      <c:valAx>
        <c:axId val="640662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0315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5"/>
          <c:y val="0.4035"/>
          <c:w val="0.33475"/>
          <c:h val="0.2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Forráskeret felhasználási módok megoszlásának bemutatása (Mrd Ft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10025"/>
          <c:w val="0.70425"/>
          <c:h val="0.873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'2.) ÚJ_Megye_ITP_3.fej. folyt.'!$D$48</c:f>
              <c:strCache>
                <c:ptCount val="1"/>
                <c:pt idx="0">
                  <c:v>Megyei Önkormányzat saját projekt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'2.) ÚJ_Megye_ITP_3.fej. folyt.'!$E$46:$F$46</c:f>
              <c:strCache/>
            </c:strRef>
          </c:cat>
          <c:val>
            <c:numRef>
              <c:f>'2.) ÚJ_Megye_ITP_3.fej. folyt.'!$E$48:$F$48</c:f>
              <c:numCache/>
            </c:numRef>
          </c:val>
          <c:shape val="box"/>
        </c:ser>
        <c:ser>
          <c:idx val="1"/>
          <c:order val="1"/>
          <c:tx>
            <c:strRef>
              <c:f>'2.) ÚJ_Megye_ITP_3.fej. folyt.'!$D$49</c:f>
              <c:strCache>
                <c:ptCount val="1"/>
                <c:pt idx="0">
                  <c:v>Földrajzi célterület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'2.) ÚJ_Megye_ITP_3.fej. folyt.'!$E$46:$F$46</c:f>
              <c:strCache/>
            </c:strRef>
          </c:cat>
          <c:val>
            <c:numRef>
              <c:f>'2.) ÚJ_Megye_ITP_3.fej. folyt.'!$E$49:$F$49</c:f>
              <c:numCache/>
            </c:numRef>
          </c:val>
          <c:shape val="box"/>
        </c:ser>
        <c:ser>
          <c:idx val="2"/>
          <c:order val="2"/>
          <c:tx>
            <c:strRef>
              <c:f>'2.) ÚJ_Megye_ITP_3.fej. folyt.'!$D$50</c:f>
              <c:strCache>
                <c:ptCount val="1"/>
                <c:pt idx="0">
                  <c:v>Fejlesztési cél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'2.) ÚJ_Megye_ITP_3.fej. folyt.'!$E$46:$F$46</c:f>
              <c:strCache/>
            </c:strRef>
          </c:cat>
          <c:val>
            <c:numRef>
              <c:f>'2.) ÚJ_Megye_ITP_3.fej. folyt.'!$E$50:$F$50</c:f>
              <c:numCache/>
            </c:numRef>
          </c:val>
          <c:shape val="box"/>
        </c:ser>
        <c:ser>
          <c:idx val="3"/>
          <c:order val="3"/>
          <c:tx>
            <c:strRef>
              <c:f>'2.) ÚJ_Megye_ITP_3.fej. folyt.'!$D$51</c:f>
              <c:strCache>
                <c:ptCount val="1"/>
                <c:pt idx="0">
                  <c:v>Kedvezményezetti csoport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'2.) ÚJ_Megye_ITP_3.fej. folyt.'!$E$46:$F$46</c:f>
              <c:strCache/>
            </c:strRef>
          </c:cat>
          <c:val>
            <c:numRef>
              <c:f>'2.) ÚJ_Megye_ITP_3.fej. folyt.'!$E$51:$F$51</c:f>
              <c:numCache/>
            </c:numRef>
          </c:val>
          <c:shape val="box"/>
        </c:ser>
        <c:ser>
          <c:idx val="4"/>
          <c:order val="4"/>
          <c:tx>
            <c:strRef>
              <c:f>'2.) ÚJ_Megye_ITP_3.fej. folyt.'!$D$52</c:f>
              <c:strCache>
                <c:ptCount val="1"/>
                <c:pt idx="0">
                  <c:v>Minden megyén belüli jogosult számára igényelhető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'2.) ÚJ_Megye_ITP_3.fej. folyt.'!$E$46:$F$46</c:f>
              <c:strCache/>
            </c:strRef>
          </c:cat>
          <c:val>
            <c:numRef>
              <c:f>'2.) ÚJ_Megye_ITP_3.fej. folyt.'!$E$52:$F$52</c:f>
              <c:numCache/>
            </c:numRef>
          </c:val>
          <c:shape val="box"/>
        </c:ser>
        <c:overlap val="100"/>
        <c:gapWidth val="55"/>
        <c:gapDepth val="55"/>
        <c:shape val="box"/>
        <c:axId val="39725420"/>
        <c:axId val="21984461"/>
      </c:bar3DChart>
      <c:catAx>
        <c:axId val="397254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984461"/>
        <c:crosses val="autoZero"/>
        <c:auto val="1"/>
        <c:lblOffset val="100"/>
        <c:tickLblSkip val="1"/>
        <c:noMultiLvlLbl val="0"/>
      </c:catAx>
      <c:valAx>
        <c:axId val="219844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7254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75"/>
          <c:y val="0.405"/>
          <c:w val="0.33425"/>
          <c:h val="0.2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Forráskeret felhasználási módok megoszlásának bemutatása (Mrd Ft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 w="3175"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098"/>
          <c:w val="0.70425"/>
          <c:h val="0.87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'2.) ÚJ_Megye_ITP_3.fej. folyt.'!$D$65</c:f>
              <c:strCache>
                <c:ptCount val="1"/>
                <c:pt idx="0">
                  <c:v>Megyei Önkormányzat saját projekt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'2.) ÚJ_Megye_ITP_3.fej. folyt.'!$E$63:$G$63</c:f>
              <c:strCache/>
            </c:strRef>
          </c:cat>
          <c:val>
            <c:numRef>
              <c:f>'2.) ÚJ_Megye_ITP_3.fej. folyt.'!$E$65:$G$65</c:f>
              <c:numCache/>
            </c:numRef>
          </c:val>
          <c:shape val="box"/>
        </c:ser>
        <c:ser>
          <c:idx val="1"/>
          <c:order val="1"/>
          <c:tx>
            <c:strRef>
              <c:f>'2.) ÚJ_Megye_ITP_3.fej. folyt.'!$D$66</c:f>
              <c:strCache>
                <c:ptCount val="1"/>
                <c:pt idx="0">
                  <c:v>Földrajzi célterület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'2.) ÚJ_Megye_ITP_3.fej. folyt.'!$E$63:$G$63</c:f>
              <c:strCache/>
            </c:strRef>
          </c:cat>
          <c:val>
            <c:numRef>
              <c:f>'2.) ÚJ_Megye_ITP_3.fej. folyt.'!$E$66:$G$66</c:f>
              <c:numCache/>
            </c:numRef>
          </c:val>
          <c:shape val="box"/>
        </c:ser>
        <c:ser>
          <c:idx val="2"/>
          <c:order val="2"/>
          <c:tx>
            <c:strRef>
              <c:f>'2.) ÚJ_Megye_ITP_3.fej. folyt.'!$D$67</c:f>
              <c:strCache>
                <c:ptCount val="1"/>
                <c:pt idx="0">
                  <c:v>Fejlesztési cél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'2.) ÚJ_Megye_ITP_3.fej. folyt.'!$E$63:$G$63</c:f>
              <c:strCache/>
            </c:strRef>
          </c:cat>
          <c:val>
            <c:numRef>
              <c:f>'2.) ÚJ_Megye_ITP_3.fej. folyt.'!$E$67:$G$67</c:f>
              <c:numCache/>
            </c:numRef>
          </c:val>
          <c:shape val="box"/>
        </c:ser>
        <c:ser>
          <c:idx val="3"/>
          <c:order val="3"/>
          <c:tx>
            <c:strRef>
              <c:f>'2.) ÚJ_Megye_ITP_3.fej. folyt.'!$D$68</c:f>
              <c:strCache>
                <c:ptCount val="1"/>
                <c:pt idx="0">
                  <c:v>Kedvezményezetti csoport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'2.) ÚJ_Megye_ITP_3.fej. folyt.'!$E$63:$G$63</c:f>
              <c:strCache/>
            </c:strRef>
          </c:cat>
          <c:val>
            <c:numRef>
              <c:f>'2.) ÚJ_Megye_ITP_3.fej. folyt.'!$E$68:$G$68</c:f>
              <c:numCache/>
            </c:numRef>
          </c:val>
          <c:shape val="box"/>
        </c:ser>
        <c:ser>
          <c:idx val="4"/>
          <c:order val="4"/>
          <c:tx>
            <c:strRef>
              <c:f>'2.) ÚJ_Megye_ITP_3.fej. folyt.'!$D$69</c:f>
              <c:strCache>
                <c:ptCount val="1"/>
                <c:pt idx="0">
                  <c:v>Minden megyén belüli jogosult számára igényelhető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'2.) ÚJ_Megye_ITP_3.fej. folyt.'!$E$63:$G$63</c:f>
              <c:strCache/>
            </c:strRef>
          </c:cat>
          <c:val>
            <c:numRef>
              <c:f>'2.) ÚJ_Megye_ITP_3.fej. folyt.'!$E$69:$G$69</c:f>
              <c:numCache/>
            </c:numRef>
          </c:val>
          <c:shape val="box"/>
        </c:ser>
        <c:overlap val="100"/>
        <c:gapWidth val="55"/>
        <c:gapDepth val="55"/>
        <c:shape val="box"/>
        <c:axId val="63642422"/>
        <c:axId val="35910887"/>
      </c:bar3DChart>
      <c:catAx>
        <c:axId val="636424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910887"/>
        <c:crosses val="autoZero"/>
        <c:auto val="1"/>
        <c:lblOffset val="100"/>
        <c:tickLblSkip val="1"/>
        <c:noMultiLvlLbl val="0"/>
      </c:catAx>
      <c:valAx>
        <c:axId val="359108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6424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75"/>
          <c:y val="0.40725"/>
          <c:w val="0.33425"/>
          <c:h val="0.2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Forráskeret felhasználási módok megoszlásának bemutatása (Mrd Ft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098"/>
          <c:w val="0.71975"/>
          <c:h val="0.87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'2.) ÚJ_Megye_ITP_3.fej. folyt.'!$D$81</c:f>
              <c:strCache>
                <c:ptCount val="1"/>
                <c:pt idx="0">
                  <c:v>Megyei Önkormányzat saját projekt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'2.) ÚJ_Megye_ITP_3.fej. folyt.'!$E$79:$G$79</c:f>
              <c:strCache/>
            </c:strRef>
          </c:cat>
          <c:val>
            <c:numRef>
              <c:f>'2.) ÚJ_Megye_ITP_3.fej. folyt.'!$E$81:$G$81</c:f>
              <c:numCache/>
            </c:numRef>
          </c:val>
          <c:shape val="box"/>
        </c:ser>
        <c:ser>
          <c:idx val="1"/>
          <c:order val="1"/>
          <c:tx>
            <c:strRef>
              <c:f>'2.) ÚJ_Megye_ITP_3.fej. folyt.'!$D$82</c:f>
              <c:strCache>
                <c:ptCount val="1"/>
                <c:pt idx="0">
                  <c:v>Földrajzi célterület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'2.) ÚJ_Megye_ITP_3.fej. folyt.'!$E$79:$G$79</c:f>
              <c:strCache/>
            </c:strRef>
          </c:cat>
          <c:val>
            <c:numRef>
              <c:f>'2.) ÚJ_Megye_ITP_3.fej. folyt.'!$E$82:$G$82</c:f>
              <c:numCache/>
            </c:numRef>
          </c:val>
          <c:shape val="box"/>
        </c:ser>
        <c:ser>
          <c:idx val="2"/>
          <c:order val="2"/>
          <c:tx>
            <c:strRef>
              <c:f>'2.) ÚJ_Megye_ITP_3.fej. folyt.'!$D$83</c:f>
              <c:strCache>
                <c:ptCount val="1"/>
                <c:pt idx="0">
                  <c:v>Fejlesztési cél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'2.) ÚJ_Megye_ITP_3.fej. folyt.'!$E$79:$G$79</c:f>
              <c:strCache/>
            </c:strRef>
          </c:cat>
          <c:val>
            <c:numRef>
              <c:f>'2.) ÚJ_Megye_ITP_3.fej. folyt.'!$E$83:$G$83</c:f>
              <c:numCache/>
            </c:numRef>
          </c:val>
          <c:shape val="box"/>
        </c:ser>
        <c:ser>
          <c:idx val="3"/>
          <c:order val="3"/>
          <c:tx>
            <c:strRef>
              <c:f>'2.) ÚJ_Megye_ITP_3.fej. folyt.'!$D$84</c:f>
              <c:strCache>
                <c:ptCount val="1"/>
                <c:pt idx="0">
                  <c:v>Kedvezményezetti csoport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'2.) ÚJ_Megye_ITP_3.fej. folyt.'!$E$79:$G$79</c:f>
              <c:strCache/>
            </c:strRef>
          </c:cat>
          <c:val>
            <c:numRef>
              <c:f>'2.) ÚJ_Megye_ITP_3.fej. folyt.'!$E$84:$G$84</c:f>
              <c:numCache/>
            </c:numRef>
          </c:val>
          <c:shape val="box"/>
        </c:ser>
        <c:ser>
          <c:idx val="4"/>
          <c:order val="4"/>
          <c:tx>
            <c:strRef>
              <c:f>'2.) ÚJ_Megye_ITP_3.fej. folyt.'!$D$85</c:f>
              <c:strCache>
                <c:ptCount val="1"/>
                <c:pt idx="0">
                  <c:v>Minden, megyén belüli jogosult számára igényelhető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'2.) ÚJ_Megye_ITP_3.fej. folyt.'!$E$79:$G$79</c:f>
              <c:strCache/>
            </c:strRef>
          </c:cat>
          <c:val>
            <c:numRef>
              <c:f>'2.) ÚJ_Megye_ITP_3.fej. folyt.'!$E$85:$G$85</c:f>
              <c:numCache/>
            </c:numRef>
          </c:val>
          <c:shape val="box"/>
        </c:ser>
        <c:overlap val="100"/>
        <c:gapWidth val="55"/>
        <c:gapDepth val="55"/>
        <c:shape val="box"/>
        <c:axId val="54762528"/>
        <c:axId val="23100705"/>
      </c:bar3DChart>
      <c:catAx>
        <c:axId val="547625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100705"/>
        <c:crosses val="autoZero"/>
        <c:auto val="1"/>
        <c:lblOffset val="100"/>
        <c:tickLblSkip val="1"/>
        <c:noMultiLvlLbl val="0"/>
      </c:catAx>
      <c:valAx>
        <c:axId val="231007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7625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275"/>
          <c:y val="0.412"/>
          <c:w val="0.316"/>
          <c:h val="0.2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27</xdr:row>
      <xdr:rowOff>542925</xdr:rowOff>
    </xdr:from>
    <xdr:to>
      <xdr:col>17</xdr:col>
      <xdr:colOff>695325</xdr:colOff>
      <xdr:row>40</xdr:row>
      <xdr:rowOff>57150</xdr:rowOff>
    </xdr:to>
    <xdr:graphicFrame>
      <xdr:nvGraphicFramePr>
        <xdr:cNvPr id="1" name="Diagram 7"/>
        <xdr:cNvGraphicFramePr/>
      </xdr:nvGraphicFramePr>
      <xdr:xfrm>
        <a:off x="5010150" y="18792825"/>
        <a:ext cx="16783050" cy="1062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11</xdr:row>
      <xdr:rowOff>114300</xdr:rowOff>
    </xdr:from>
    <xdr:to>
      <xdr:col>19</xdr:col>
      <xdr:colOff>247650</xdr:colOff>
      <xdr:row>23</xdr:row>
      <xdr:rowOff>361950</xdr:rowOff>
    </xdr:to>
    <xdr:graphicFrame>
      <xdr:nvGraphicFramePr>
        <xdr:cNvPr id="1" name="Diagram 13"/>
        <xdr:cNvGraphicFramePr/>
      </xdr:nvGraphicFramePr>
      <xdr:xfrm>
        <a:off x="14773275" y="5762625"/>
        <a:ext cx="923925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12</xdr:col>
      <xdr:colOff>0</xdr:colOff>
      <xdr:row>34</xdr:row>
      <xdr:rowOff>419100</xdr:rowOff>
    </xdr:to>
    <xdr:graphicFrame>
      <xdr:nvGraphicFramePr>
        <xdr:cNvPr id="2" name="Diagram 14"/>
        <xdr:cNvGraphicFramePr/>
      </xdr:nvGraphicFramePr>
      <xdr:xfrm>
        <a:off x="8467725" y="14697075"/>
        <a:ext cx="745807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590550</xdr:colOff>
      <xdr:row>46</xdr:row>
      <xdr:rowOff>390525</xdr:rowOff>
    </xdr:from>
    <xdr:to>
      <xdr:col>13</xdr:col>
      <xdr:colOff>1047750</xdr:colOff>
      <xdr:row>51</xdr:row>
      <xdr:rowOff>438150</xdr:rowOff>
    </xdr:to>
    <xdr:graphicFrame>
      <xdr:nvGraphicFramePr>
        <xdr:cNvPr id="3" name="Diagram 15"/>
        <xdr:cNvGraphicFramePr/>
      </xdr:nvGraphicFramePr>
      <xdr:xfrm>
        <a:off x="10810875" y="24193500"/>
        <a:ext cx="74676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1047750</xdr:colOff>
      <xdr:row>62</xdr:row>
      <xdr:rowOff>285750</xdr:rowOff>
    </xdr:from>
    <xdr:to>
      <xdr:col>15</xdr:col>
      <xdr:colOff>800100</xdr:colOff>
      <xdr:row>70</xdr:row>
      <xdr:rowOff>95250</xdr:rowOff>
    </xdr:to>
    <xdr:graphicFrame>
      <xdr:nvGraphicFramePr>
        <xdr:cNvPr id="4" name="Diagram 16"/>
        <xdr:cNvGraphicFramePr/>
      </xdr:nvGraphicFramePr>
      <xdr:xfrm>
        <a:off x="13020675" y="32623125"/>
        <a:ext cx="7467600" cy="4086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923925</xdr:colOff>
      <xdr:row>78</xdr:row>
      <xdr:rowOff>561975</xdr:rowOff>
    </xdr:from>
    <xdr:to>
      <xdr:col>16</xdr:col>
      <xdr:colOff>19050</xdr:colOff>
      <xdr:row>85</xdr:row>
      <xdr:rowOff>28575</xdr:rowOff>
    </xdr:to>
    <xdr:graphicFrame>
      <xdr:nvGraphicFramePr>
        <xdr:cNvPr id="5" name="Diagram 17"/>
        <xdr:cNvGraphicFramePr/>
      </xdr:nvGraphicFramePr>
      <xdr:xfrm>
        <a:off x="12896850" y="40557450"/>
        <a:ext cx="7953375" cy="4086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vvrcommon10\gvvrcommon10\lun01\NFU03\ROP%20IH\01_&#218;MFT\06_ST&#201;\02_2014-2020\02_ITP\08_Hat&#225;lyos%20ITP-k_20190715\Megye\Fej&#233;r\Fejer%20ITP_7.0_xls_mell_1812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) Megye_ITP_3. fejezet"/>
      <sheetName val="2.) ÚJ_Megye_ITP_3.fej. folyt."/>
      <sheetName val="3.) Megye_ITP_4. fejezet"/>
      <sheetName val="4.) Megye_ITP_5. fejezet "/>
    </sheetNames>
    <sheetDataSet>
      <sheetData sheetId="0">
        <row r="16">
          <cell r="C16">
            <v>114.354</v>
          </cell>
          <cell r="E16">
            <v>51.126</v>
          </cell>
          <cell r="F16">
            <v>61.642</v>
          </cell>
          <cell r="G16">
            <v>147.785</v>
          </cell>
          <cell r="H16">
            <v>75.276</v>
          </cell>
          <cell r="J16">
            <v>21.51</v>
          </cell>
          <cell r="L16">
            <v>23.17</v>
          </cell>
          <cell r="M16">
            <v>66.271</v>
          </cell>
          <cell r="O16">
            <v>14.798</v>
          </cell>
        </row>
        <row r="19">
          <cell r="C19">
            <v>4.073</v>
          </cell>
          <cell r="E19">
            <v>2.055</v>
          </cell>
          <cell r="F19">
            <v>2.458</v>
          </cell>
          <cell r="G19">
            <v>5.939</v>
          </cell>
          <cell r="H19">
            <v>3.151</v>
          </cell>
          <cell r="J19">
            <v>1.084</v>
          </cell>
          <cell r="L19">
            <v>0.731</v>
          </cell>
          <cell r="M19">
            <v>2.663</v>
          </cell>
          <cell r="O19">
            <v>0.595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showGridLines="0" view="pageBreakPreview" zoomScale="85" zoomScaleNormal="40" zoomScaleSheetLayoutView="85" zoomScalePageLayoutView="0" workbookViewId="0" topLeftCell="B1">
      <selection activeCell="B29" sqref="B29:C34"/>
    </sheetView>
  </sheetViews>
  <sheetFormatPr defaultColWidth="9.140625" defaultRowHeight="15"/>
  <cols>
    <col min="1" max="1" width="18.7109375" style="8" customWidth="1"/>
    <col min="2" max="2" width="27.00390625" style="8" customWidth="1"/>
    <col min="3" max="3" width="19.421875" style="8" bestFit="1" customWidth="1"/>
    <col min="4" max="4" width="19.28125" style="8" bestFit="1" customWidth="1"/>
    <col min="5" max="5" width="19.57421875" style="8" bestFit="1" customWidth="1"/>
    <col min="6" max="6" width="19.28125" style="8" bestFit="1" customWidth="1"/>
    <col min="7" max="7" width="22.28125" style="8" bestFit="1" customWidth="1"/>
    <col min="8" max="8" width="19.57421875" style="8" bestFit="1" customWidth="1"/>
    <col min="9" max="9" width="19.140625" style="8" bestFit="1" customWidth="1"/>
    <col min="10" max="10" width="17.8515625" style="8" bestFit="1" customWidth="1"/>
    <col min="11" max="11" width="19.421875" style="8" bestFit="1" customWidth="1"/>
    <col min="12" max="12" width="17.28125" style="8" customWidth="1"/>
    <col min="13" max="14" width="16.421875" style="8" bestFit="1" customWidth="1"/>
    <col min="15" max="15" width="13.57421875" style="8" bestFit="1" customWidth="1"/>
    <col min="16" max="16" width="19.421875" style="8" customWidth="1"/>
    <col min="17" max="17" width="11.7109375" style="8" customWidth="1"/>
    <col min="18" max="18" width="19.8515625" style="8" customWidth="1"/>
    <col min="19" max="19" width="59.00390625" style="8" customWidth="1"/>
    <col min="20" max="20" width="67.140625" style="8" customWidth="1"/>
    <col min="21" max="16384" width="9.140625" style="8" customWidth="1"/>
  </cols>
  <sheetData>
    <row r="1" spans="1:16" ht="16.5" thickBot="1">
      <c r="A1" s="199" t="s">
        <v>171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1:21" ht="131.25" customHeight="1" thickBot="1" thickTop="1">
      <c r="A2" s="29"/>
      <c r="B2" s="202" t="s">
        <v>160</v>
      </c>
      <c r="C2" s="203"/>
      <c r="D2" s="203"/>
      <c r="E2" s="204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ht="51" customHeight="1" thickTop="1">
      <c r="A3" s="29"/>
      <c r="B3" s="205" t="s">
        <v>54</v>
      </c>
      <c r="C3" s="206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ht="1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ht="1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U6" s="29"/>
    </row>
    <row r="7" spans="1:21" ht="41.25" customHeight="1">
      <c r="A7" s="29"/>
      <c r="B7" s="6" t="s">
        <v>83</v>
      </c>
      <c r="C7" s="211" t="s">
        <v>166</v>
      </c>
      <c r="D7" s="212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U7" s="29"/>
    </row>
    <row r="8" spans="1:21" ht="41.25" customHeight="1">
      <c r="A8" s="29"/>
      <c r="B8" s="16" t="s">
        <v>113</v>
      </c>
      <c r="C8" s="211" t="s">
        <v>167</v>
      </c>
      <c r="D8" s="212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U8" s="29"/>
    </row>
    <row r="9" spans="1:21" ht="105">
      <c r="A9" s="24" t="s">
        <v>115</v>
      </c>
      <c r="B9" s="17" t="s">
        <v>114</v>
      </c>
      <c r="C9" s="145">
        <v>32.098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U9" s="29"/>
    </row>
    <row r="10" spans="1:21" ht="41.25" customHeight="1">
      <c r="A10" s="29"/>
      <c r="B10" s="3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U10" s="29"/>
    </row>
    <row r="11" spans="1:18" ht="1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63.75" customHeight="1">
      <c r="A12" s="29"/>
      <c r="B12" s="37" t="s">
        <v>79</v>
      </c>
      <c r="C12" s="201" t="s">
        <v>61</v>
      </c>
      <c r="D12" s="201"/>
      <c r="E12" s="201"/>
      <c r="F12" s="201"/>
      <c r="G12" s="144" t="s">
        <v>62</v>
      </c>
      <c r="H12" s="207" t="s">
        <v>63</v>
      </c>
      <c r="I12" s="208"/>
      <c r="J12" s="201" t="s">
        <v>64</v>
      </c>
      <c r="K12" s="201"/>
      <c r="L12" s="201"/>
      <c r="M12" s="201" t="s">
        <v>65</v>
      </c>
      <c r="N12" s="201"/>
      <c r="O12" s="201"/>
      <c r="P12" s="40"/>
      <c r="Q12" s="29"/>
      <c r="R12" s="29"/>
    </row>
    <row r="13" spans="1:18" ht="120.75" customHeight="1">
      <c r="A13" s="29"/>
      <c r="B13" s="5" t="s">
        <v>80</v>
      </c>
      <c r="C13" s="72" t="s">
        <v>66</v>
      </c>
      <c r="D13" s="14" t="s">
        <v>67</v>
      </c>
      <c r="E13" s="14" t="s">
        <v>68</v>
      </c>
      <c r="F13" s="14" t="s">
        <v>69</v>
      </c>
      <c r="G13" s="72" t="s">
        <v>70</v>
      </c>
      <c r="H13" s="14" t="s">
        <v>71</v>
      </c>
      <c r="I13" s="72" t="s">
        <v>72</v>
      </c>
      <c r="J13" s="14" t="s">
        <v>73</v>
      </c>
      <c r="K13" s="14" t="s">
        <v>74</v>
      </c>
      <c r="L13" s="14" t="s">
        <v>75</v>
      </c>
      <c r="M13" s="72" t="s">
        <v>76</v>
      </c>
      <c r="N13" s="14" t="s">
        <v>77</v>
      </c>
      <c r="O13" s="14" t="s">
        <v>78</v>
      </c>
      <c r="P13" s="41" t="s">
        <v>82</v>
      </c>
      <c r="Q13" s="29"/>
      <c r="R13" s="29"/>
    </row>
    <row r="14" spans="1:18" ht="45.75" customHeight="1">
      <c r="A14" s="29"/>
      <c r="B14" s="5" t="s">
        <v>0</v>
      </c>
      <c r="C14" s="73" t="s">
        <v>1</v>
      </c>
      <c r="D14" s="38" t="s">
        <v>1</v>
      </c>
      <c r="E14" s="38" t="s">
        <v>1</v>
      </c>
      <c r="F14" s="38" t="s">
        <v>1</v>
      </c>
      <c r="G14" s="73" t="s">
        <v>1</v>
      </c>
      <c r="H14" s="38" t="s">
        <v>1</v>
      </c>
      <c r="I14" s="73" t="s">
        <v>1</v>
      </c>
      <c r="J14" s="38" t="s">
        <v>1</v>
      </c>
      <c r="K14" s="38" t="s">
        <v>1</v>
      </c>
      <c r="L14" s="38" t="s">
        <v>1</v>
      </c>
      <c r="M14" s="74" t="s">
        <v>2</v>
      </c>
      <c r="N14" s="39" t="s">
        <v>2</v>
      </c>
      <c r="O14" s="39" t="s">
        <v>2</v>
      </c>
      <c r="P14" s="40"/>
      <c r="Q14" s="29"/>
      <c r="R14" s="29"/>
    </row>
    <row r="15" spans="1:18" s="9" customFormat="1" ht="128.25" customHeight="1">
      <c r="A15" s="42"/>
      <c r="B15" s="5" t="s">
        <v>156</v>
      </c>
      <c r="C15" s="183">
        <f>4.147-0.074</f>
        <v>4.073</v>
      </c>
      <c r="D15" s="183">
        <f>2.718+0.074</f>
        <v>2.792</v>
      </c>
      <c r="E15" s="177">
        <v>2.055</v>
      </c>
      <c r="F15" s="177">
        <v>2.458</v>
      </c>
      <c r="G15" s="178">
        <v>5.939</v>
      </c>
      <c r="H15" s="178">
        <v>3.151</v>
      </c>
      <c r="I15" s="178">
        <v>5.52</v>
      </c>
      <c r="J15" s="178">
        <v>1.084</v>
      </c>
      <c r="K15" s="178">
        <v>0.69</v>
      </c>
      <c r="L15" s="178">
        <v>0.731</v>
      </c>
      <c r="M15" s="178">
        <v>2.663</v>
      </c>
      <c r="N15" s="178">
        <v>0.347</v>
      </c>
      <c r="O15" s="178">
        <v>0.595</v>
      </c>
      <c r="P15" s="15">
        <f aca="true" t="shared" si="0" ref="P15:P22">SUM(C15:O15)</f>
        <v>32.098000000000006</v>
      </c>
      <c r="Q15" s="34"/>
      <c r="R15" s="34"/>
    </row>
    <row r="16" spans="1:18" s="10" customFormat="1" ht="96" customHeight="1">
      <c r="A16" s="35"/>
      <c r="B16" s="5" t="s">
        <v>154</v>
      </c>
      <c r="C16" s="178">
        <f>C15+(G15*0.06+(H15+I15)*0.06+(J15+K15+L15)*0.06)/3</f>
        <v>4.4153</v>
      </c>
      <c r="D16" s="178">
        <f>D15+(G15*0.06+(H15+I15)*0.06+(J15+K15+L15)*0.06)/3</f>
        <v>3.1342999999999996</v>
      </c>
      <c r="E16" s="178">
        <f>E15+(G15*0.06+(H15+I15)*0.06+(J15+K15+L15)*0.06)/3</f>
        <v>2.3973</v>
      </c>
      <c r="F16" s="178">
        <f>F15+(M15+N15+O15)*0.06</f>
        <v>2.6743</v>
      </c>
      <c r="G16" s="178">
        <f>G15*0.94</f>
        <v>5.58266</v>
      </c>
      <c r="H16" s="178">
        <f aca="true" t="shared" si="1" ref="H16:O16">H15*0.94</f>
        <v>2.96194</v>
      </c>
      <c r="I16" s="178">
        <f t="shared" si="1"/>
        <v>5.1888</v>
      </c>
      <c r="J16" s="178">
        <f t="shared" si="1"/>
        <v>1.01896</v>
      </c>
      <c r="K16" s="178">
        <f t="shared" si="1"/>
        <v>0.6486</v>
      </c>
      <c r="L16" s="178">
        <f t="shared" si="1"/>
        <v>0.68714</v>
      </c>
      <c r="M16" s="178">
        <f t="shared" si="1"/>
        <v>2.50322</v>
      </c>
      <c r="N16" s="178">
        <f t="shared" si="1"/>
        <v>0.32617999999999997</v>
      </c>
      <c r="O16" s="178">
        <f t="shared" si="1"/>
        <v>0.5592999999999999</v>
      </c>
      <c r="P16" s="15">
        <f t="shared" si="0"/>
        <v>32.09799999999999</v>
      </c>
      <c r="Q16" s="35"/>
      <c r="R16" s="35"/>
    </row>
    <row r="17" spans="1:18" s="10" customFormat="1" ht="90">
      <c r="A17" s="35"/>
      <c r="B17" s="161" t="s">
        <v>157</v>
      </c>
      <c r="C17" s="196">
        <v>334.59</v>
      </c>
      <c r="D17" s="197"/>
      <c r="E17" s="197"/>
      <c r="F17" s="198"/>
      <c r="G17" s="163">
        <v>138.917</v>
      </c>
      <c r="H17" s="196">
        <v>188.928</v>
      </c>
      <c r="I17" s="198"/>
      <c r="J17" s="196">
        <v>58.064</v>
      </c>
      <c r="K17" s="197"/>
      <c r="L17" s="198"/>
      <c r="M17" s="196">
        <v>78.187</v>
      </c>
      <c r="N17" s="197"/>
      <c r="O17" s="198"/>
      <c r="P17" s="162">
        <f t="shared" si="0"/>
        <v>798.6859999999999</v>
      </c>
      <c r="Q17" s="35"/>
      <c r="R17" s="35"/>
    </row>
    <row r="18" spans="1:18" s="10" customFormat="1" ht="105">
      <c r="A18" s="35"/>
      <c r="B18" s="161" t="s">
        <v>158</v>
      </c>
      <c r="C18" s="163">
        <v>122.491</v>
      </c>
      <c r="D18" s="163">
        <v>79.614</v>
      </c>
      <c r="E18" s="163">
        <v>59.337</v>
      </c>
      <c r="F18" s="163">
        <v>73.149</v>
      </c>
      <c r="G18" s="163">
        <v>138.917</v>
      </c>
      <c r="H18" s="163">
        <v>70.758</v>
      </c>
      <c r="I18" s="163">
        <v>118.17</v>
      </c>
      <c r="J18" s="163">
        <v>21.023</v>
      </c>
      <c r="K18" s="163">
        <v>17.174</v>
      </c>
      <c r="L18" s="163">
        <v>19.867</v>
      </c>
      <c r="M18" s="163">
        <v>56.171</v>
      </c>
      <c r="N18" s="163">
        <v>7.725</v>
      </c>
      <c r="O18" s="163">
        <v>14.292</v>
      </c>
      <c r="P18" s="162">
        <f t="shared" si="0"/>
        <v>798.6880000000001</v>
      </c>
      <c r="Q18" s="35"/>
      <c r="R18" s="35"/>
    </row>
    <row r="19" spans="1:18" s="10" customFormat="1" ht="45">
      <c r="A19" s="79" t="s">
        <v>112</v>
      </c>
      <c r="B19" s="5" t="s">
        <v>163</v>
      </c>
      <c r="C19" s="76">
        <f>SUM('4.) Megye_ITP_5. fejezet '!F14:M14)</f>
        <v>2.673</v>
      </c>
      <c r="D19" s="76">
        <f>SUM('4.) Megye_ITP_5. fejezet '!F15:M15)</f>
        <v>2</v>
      </c>
      <c r="E19" s="76">
        <f>SUM('4.) Megye_ITP_5. fejezet '!F16:M16)</f>
        <v>2.3973</v>
      </c>
      <c r="F19" s="76">
        <f>SUM('4.) Megye_ITP_5. fejezet '!F17:M17)</f>
        <v>2</v>
      </c>
      <c r="G19" s="77">
        <f>SUM('4.) Megye_ITP_5. fejezet '!F18:M18)</f>
        <v>4.439</v>
      </c>
      <c r="H19" s="77">
        <f>SUM('4.) Megye_ITP_5. fejezet '!F19:M19)</f>
        <v>2.5</v>
      </c>
      <c r="I19" s="77">
        <f>SUM('4.) Megye_ITP_5. fejezet '!F20:M20)</f>
        <v>3.5</v>
      </c>
      <c r="J19" s="77">
        <f>SUM('4.) Megye_ITP_5. fejezet '!F21:M21)</f>
        <v>1.01896</v>
      </c>
      <c r="K19" s="77">
        <f>SUM('4.) Megye_ITP_5. fejezet '!F22:M22)</f>
        <v>0.6486</v>
      </c>
      <c r="L19" s="77">
        <f>SUM('4.) Megye_ITP_5. fejezet '!F23:M23)</f>
        <v>0.68714</v>
      </c>
      <c r="M19" s="77">
        <f>SUM('4.) Megye_ITP_5. fejezet '!F24:M24)</f>
        <v>2.50322</v>
      </c>
      <c r="N19" s="77">
        <f>SUM('4.) Megye_ITP_5. fejezet '!F25:M25)</f>
        <v>0.32617999999999997</v>
      </c>
      <c r="O19" s="77">
        <f>SUM('4.) Megye_ITP_5. fejezet '!F26:M26)</f>
        <v>0</v>
      </c>
      <c r="P19" s="15">
        <f t="shared" si="0"/>
        <v>24.693399999999997</v>
      </c>
      <c r="Q19" s="35"/>
      <c r="R19" s="35"/>
    </row>
    <row r="20" spans="1:18" s="10" customFormat="1" ht="60">
      <c r="A20" s="155"/>
      <c r="B20" s="5" t="s">
        <v>162</v>
      </c>
      <c r="C20" s="76">
        <f>SUM('4.) Megye_ITP_5. fejezet '!N14:P14)</f>
        <v>1.7423</v>
      </c>
      <c r="D20" s="76">
        <f>SUM('4.) Megye_ITP_5. fejezet '!N15:P15)</f>
        <v>1.1343</v>
      </c>
      <c r="E20" s="76">
        <f>SUM('4.) Megye_ITP_5. fejezet '!N16:P16)</f>
        <v>0</v>
      </c>
      <c r="F20" s="76">
        <f>SUM('4.) Megye_ITP_5. fejezet '!N17:P17)</f>
        <v>0.6743</v>
      </c>
      <c r="G20" s="77">
        <f>SUM('4.) Megye_ITP_5. fejezet '!N18:P18)</f>
        <v>1.1436600000000001</v>
      </c>
      <c r="H20" s="77">
        <f>SUM('4.) Megye_ITP_5. fejezet '!N19:P19)</f>
        <v>0.46194</v>
      </c>
      <c r="I20" s="77">
        <f>SUM('4.) Megye_ITP_5. fejezet '!N20:P20)</f>
        <v>1.6888</v>
      </c>
      <c r="J20" s="77">
        <f>SUM('4.) Megye_ITP_5. fejezet '!N21:P21)</f>
        <v>0</v>
      </c>
      <c r="K20" s="77">
        <f>SUM('4.) Megye_ITP_5. fejezet '!N22:P22)</f>
        <v>0</v>
      </c>
      <c r="L20" s="77">
        <f>SUM('4.) Megye_ITP_5. fejezet '!N23:P23)</f>
        <v>0</v>
      </c>
      <c r="M20" s="77">
        <f>SUM('4.) Megye_ITP_5. fejezet '!N24:P24)</f>
        <v>0</v>
      </c>
      <c r="N20" s="77">
        <f>SUM('4.) Megye_ITP_5. fejezet '!N25:P25)</f>
        <v>0</v>
      </c>
      <c r="O20" s="77">
        <f>SUM('4.) Megye_ITP_5. fejezet '!N26:P26)</f>
        <v>0.5593</v>
      </c>
      <c r="P20" s="15">
        <f t="shared" si="0"/>
        <v>7.4046</v>
      </c>
      <c r="Q20" s="35"/>
      <c r="R20" s="35"/>
    </row>
    <row r="21" spans="1:18" s="10" customFormat="1" ht="60">
      <c r="A21" s="155"/>
      <c r="B21" s="5" t="s">
        <v>164</v>
      </c>
      <c r="C21" s="76">
        <f>SUM('4.) Megye_ITP_5. fejezet '!Q14:R14)</f>
        <v>0</v>
      </c>
      <c r="D21" s="76">
        <f>SUM('4.) Megye_ITP_5. fejezet '!Q15:R15)</f>
        <v>0</v>
      </c>
      <c r="E21" s="76">
        <f>SUM('4.) Megye_ITP_5. fejezet '!Q16:R16)</f>
        <v>0</v>
      </c>
      <c r="F21" s="76">
        <f>SUM('4.) Megye_ITP_5. fejezet '!Q17:R17)</f>
        <v>0</v>
      </c>
      <c r="G21" s="77">
        <f>SUM('4.) Megye_ITP_5. fejezet '!Q18:R18)</f>
        <v>0</v>
      </c>
      <c r="H21" s="77">
        <f>SUM('4.) Megye_ITP_5. fejezet '!Q19:R19)</f>
        <v>0</v>
      </c>
      <c r="I21" s="77">
        <f>SUM('4.) Megye_ITP_5. fejezet '!Q20:R20)</f>
        <v>0</v>
      </c>
      <c r="J21" s="77">
        <f>SUM('4.) Megye_ITP_5. fejezet '!Q21:R21)</f>
        <v>0</v>
      </c>
      <c r="K21" s="77">
        <f>SUM('4.) Megye_ITP_5. fejezet '!Q22:R22)</f>
        <v>0</v>
      </c>
      <c r="L21" s="77">
        <f>SUM('4.) Megye_ITP_5. fejezet '!Q23:R23)</f>
        <v>0</v>
      </c>
      <c r="M21" s="77">
        <f>SUM('4.) Megye_ITP_5. fejezet '!Q24:R24)</f>
        <v>0</v>
      </c>
      <c r="N21" s="77">
        <f>SUM('4.) Megye_ITP_5. fejezet '!Q25:R25)</f>
        <v>0</v>
      </c>
      <c r="O21" s="77">
        <f>SUM('4.) Megye_ITP_5. fejezet '!Q26:R26)</f>
        <v>0</v>
      </c>
      <c r="P21" s="15">
        <f t="shared" si="0"/>
        <v>0</v>
      </c>
      <c r="Q21" s="35"/>
      <c r="R21" s="35"/>
    </row>
    <row r="22" spans="1:18" s="10" customFormat="1" ht="60">
      <c r="A22" s="155"/>
      <c r="B22" s="5" t="s">
        <v>161</v>
      </c>
      <c r="C22" s="76">
        <v>0</v>
      </c>
      <c r="D22" s="76">
        <v>0</v>
      </c>
      <c r="E22" s="76">
        <v>0</v>
      </c>
      <c r="F22" s="76">
        <f>SUM('4.) Megye_ITP_5. fejezet '!W17)</f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15">
        <f t="shared" si="0"/>
        <v>0</v>
      </c>
      <c r="Q22" s="35"/>
      <c r="R22" s="35"/>
    </row>
    <row r="23" spans="1:18" s="10" customFormat="1" ht="15">
      <c r="A23" s="155"/>
      <c r="B23" s="209" t="s">
        <v>81</v>
      </c>
      <c r="C23" s="112">
        <f aca="true" t="shared" si="2" ref="C23:P23">SUM(C19:C22)</f>
        <v>4.4153</v>
      </c>
      <c r="D23" s="112">
        <f t="shared" si="2"/>
        <v>3.1343</v>
      </c>
      <c r="E23" s="112">
        <f t="shared" si="2"/>
        <v>2.3973</v>
      </c>
      <c r="F23" s="112">
        <f t="shared" si="2"/>
        <v>2.6743</v>
      </c>
      <c r="G23" s="112">
        <f t="shared" si="2"/>
        <v>5.582660000000001</v>
      </c>
      <c r="H23" s="112">
        <f t="shared" si="2"/>
        <v>2.9619400000000002</v>
      </c>
      <c r="I23" s="112">
        <f t="shared" si="2"/>
        <v>5.1888000000000005</v>
      </c>
      <c r="J23" s="112">
        <f t="shared" si="2"/>
        <v>1.01896</v>
      </c>
      <c r="K23" s="112">
        <f t="shared" si="2"/>
        <v>0.6486</v>
      </c>
      <c r="L23" s="112">
        <f t="shared" si="2"/>
        <v>0.68714</v>
      </c>
      <c r="M23" s="112">
        <f t="shared" si="2"/>
        <v>2.50322</v>
      </c>
      <c r="N23" s="112">
        <f t="shared" si="2"/>
        <v>0.32617999999999997</v>
      </c>
      <c r="O23" s="112">
        <f t="shared" si="2"/>
        <v>0.5593</v>
      </c>
      <c r="P23" s="13">
        <f t="shared" si="2"/>
        <v>32.098</v>
      </c>
      <c r="Q23" s="35"/>
      <c r="R23" s="35"/>
    </row>
    <row r="24" spans="1:18" s="10" customFormat="1" ht="15">
      <c r="A24" s="155"/>
      <c r="B24" s="210"/>
      <c r="C24" s="113">
        <f>C23-C16</f>
        <v>0</v>
      </c>
      <c r="D24" s="113">
        <f aca="true" t="shared" si="3" ref="D24:O24">D23-D16</f>
        <v>0</v>
      </c>
      <c r="E24" s="113">
        <f t="shared" si="3"/>
        <v>0</v>
      </c>
      <c r="F24" s="113">
        <f t="shared" si="3"/>
        <v>0</v>
      </c>
      <c r="G24" s="113">
        <f t="shared" si="3"/>
        <v>0</v>
      </c>
      <c r="H24" s="113">
        <f t="shared" si="3"/>
        <v>0</v>
      </c>
      <c r="I24" s="113">
        <f t="shared" si="3"/>
        <v>0</v>
      </c>
      <c r="J24" s="113">
        <f t="shared" si="3"/>
        <v>0</v>
      </c>
      <c r="K24" s="113">
        <f t="shared" si="3"/>
        <v>0</v>
      </c>
      <c r="L24" s="113">
        <f t="shared" si="3"/>
        <v>0</v>
      </c>
      <c r="M24" s="113">
        <f t="shared" si="3"/>
        <v>0</v>
      </c>
      <c r="N24" s="113">
        <f t="shared" si="3"/>
        <v>0</v>
      </c>
      <c r="O24" s="113">
        <f t="shared" si="3"/>
        <v>0</v>
      </c>
      <c r="P24" s="167">
        <f>SUM(C24:O24)</f>
        <v>0</v>
      </c>
      <c r="Q24" s="35"/>
      <c r="R24" s="35"/>
    </row>
    <row r="25" spans="1:18" s="10" customFormat="1" ht="15">
      <c r="A25" s="35"/>
      <c r="B25" s="36"/>
      <c r="C25" s="36"/>
      <c r="D25" s="36"/>
      <c r="E25" s="36"/>
      <c r="F25" s="36"/>
      <c r="G25" s="43"/>
      <c r="H25" s="36"/>
      <c r="I25" s="36"/>
      <c r="J25" s="36"/>
      <c r="K25" s="36"/>
      <c r="L25" s="36"/>
      <c r="M25" s="36"/>
      <c r="N25" s="36"/>
      <c r="O25" s="36"/>
      <c r="P25" s="36"/>
      <c r="Q25" s="35"/>
      <c r="R25" s="35"/>
    </row>
    <row r="26" spans="1:21" s="10" customFormat="1" ht="15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5"/>
      <c r="U26" s="35"/>
    </row>
    <row r="27" spans="1:21" ht="1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</row>
    <row r="28" spans="1:21" ht="43.5" customHeight="1" thickBo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00"/>
      <c r="S28" s="200"/>
      <c r="T28" s="29"/>
      <c r="U28" s="29"/>
    </row>
    <row r="29" spans="1:21" ht="159" customHeight="1" thickBot="1">
      <c r="A29" s="80"/>
      <c r="B29" s="287" t="s">
        <v>152</v>
      </c>
      <c r="C29" s="28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164"/>
      <c r="S29" s="165"/>
      <c r="T29" s="29"/>
      <c r="U29" s="29"/>
    </row>
    <row r="30" spans="1:21" s="11" customFormat="1" ht="69" customHeight="1">
      <c r="A30" s="81"/>
      <c r="B30" s="289" t="s">
        <v>61</v>
      </c>
      <c r="C30" s="290">
        <f>SUM(C16:F16)</f>
        <v>12.6212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6"/>
      <c r="R30" s="164"/>
      <c r="S30" s="165"/>
      <c r="T30" s="36"/>
      <c r="U30" s="36"/>
    </row>
    <row r="31" spans="1:21" ht="90.75" customHeight="1">
      <c r="A31" s="82"/>
      <c r="B31" s="291" t="s">
        <v>62</v>
      </c>
      <c r="C31" s="292">
        <f>SUM(G16)</f>
        <v>5.58266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164"/>
      <c r="S31" s="165"/>
      <c r="T31" s="29"/>
      <c r="U31" s="29"/>
    </row>
    <row r="32" spans="1:21" ht="90.75" customHeight="1">
      <c r="A32" s="29"/>
      <c r="B32" s="291" t="s">
        <v>63</v>
      </c>
      <c r="C32" s="292">
        <f>SUM(H16:I16)</f>
        <v>8.150739999999999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164"/>
      <c r="S32" s="165"/>
      <c r="T32" s="29"/>
      <c r="U32" s="29"/>
    </row>
    <row r="33" spans="1:21" ht="87" customHeight="1">
      <c r="A33" s="29"/>
      <c r="B33" s="291" t="s">
        <v>64</v>
      </c>
      <c r="C33" s="292">
        <f>SUM(J16:L16)</f>
        <v>2.3547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164"/>
      <c r="S33" s="165"/>
      <c r="T33" s="29"/>
      <c r="U33" s="29"/>
    </row>
    <row r="34" spans="1:21" ht="105.75" customHeight="1" thickBot="1">
      <c r="A34" s="29"/>
      <c r="B34" s="293" t="s">
        <v>65</v>
      </c>
      <c r="C34" s="294">
        <f>SUM(M16:O16)</f>
        <v>3.3886999999999996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</row>
    <row r="35" spans="1:21" ht="51.7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U35" s="29"/>
    </row>
    <row r="36" spans="1:21" ht="31.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U36" s="29"/>
    </row>
    <row r="37" spans="1:21" ht="48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U37" s="29"/>
    </row>
    <row r="38" spans="1:21" ht="31.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U38" s="29"/>
    </row>
    <row r="39" spans="1:21" ht="37.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U39" s="29"/>
    </row>
    <row r="40" spans="1:21" ht="28.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U40" s="29"/>
    </row>
    <row r="41" spans="1:21" ht="39.7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U41" s="29"/>
    </row>
    <row r="42" spans="1:21" ht="36.7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U42" s="29"/>
    </row>
    <row r="43" spans="1:21" ht="35.2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U43" s="29"/>
    </row>
    <row r="44" spans="1:21" ht="29.2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</row>
    <row r="45" spans="1:21" ht="1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</row>
    <row r="46" spans="1:21" ht="1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</row>
    <row r="47" spans="1:21" ht="1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</row>
    <row r="48" spans="1:21" ht="1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R48" s="29"/>
      <c r="S48" s="29"/>
      <c r="T48" s="29"/>
      <c r="U48" s="29"/>
    </row>
    <row r="49" spans="1:21" ht="1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R49" s="29"/>
      <c r="S49" s="29"/>
      <c r="T49" s="29"/>
      <c r="U49" s="29"/>
    </row>
    <row r="50" spans="1:21" ht="51.7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R50" s="29"/>
      <c r="S50" s="29"/>
      <c r="T50" s="29"/>
      <c r="U50" s="29"/>
    </row>
    <row r="51" spans="1:21" ht="1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R51" s="29"/>
      <c r="S51" s="29"/>
      <c r="T51" s="29"/>
      <c r="U51" s="29"/>
    </row>
    <row r="52" spans="1:21" ht="1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R52" s="29"/>
      <c r="S52" s="29"/>
      <c r="T52" s="29"/>
      <c r="U52" s="29"/>
    </row>
    <row r="53" spans="1:21" ht="1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R53" s="29"/>
      <c r="S53" s="29"/>
      <c r="T53" s="29"/>
      <c r="U53" s="29"/>
    </row>
    <row r="54" spans="1:21" ht="1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R54" s="29"/>
      <c r="S54" s="29"/>
      <c r="T54" s="29"/>
      <c r="U54" s="29"/>
    </row>
    <row r="55" spans="1:21" ht="1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R55" s="29"/>
      <c r="S55" s="29"/>
      <c r="T55" s="29"/>
      <c r="U55" s="29"/>
    </row>
    <row r="56" spans="1:21" ht="19.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R56" s="29"/>
      <c r="S56" s="29"/>
      <c r="T56" s="29"/>
      <c r="U56" s="29"/>
    </row>
    <row r="57" spans="1:21" ht="1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R57" s="29"/>
      <c r="S57" s="29"/>
      <c r="T57" s="29"/>
      <c r="U57" s="29"/>
    </row>
    <row r="58" spans="1:21" ht="1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R58" s="29"/>
      <c r="S58" s="29"/>
      <c r="T58" s="29"/>
      <c r="U58" s="29"/>
    </row>
    <row r="59" spans="1:21" ht="1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</row>
    <row r="60" spans="1:21" ht="1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</row>
    <row r="61" spans="1:21" ht="1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Q61" s="29"/>
      <c r="R61" s="29"/>
      <c r="S61" s="29"/>
      <c r="T61" s="29"/>
      <c r="U61" s="29"/>
    </row>
    <row r="62" spans="1:21" ht="15">
      <c r="A62" s="29"/>
      <c r="Q62" s="29"/>
      <c r="R62" s="29"/>
      <c r="S62" s="29"/>
      <c r="T62" s="29"/>
      <c r="U62" s="29"/>
    </row>
    <row r="63" spans="1:21" ht="15">
      <c r="A63" s="29"/>
      <c r="Q63" s="29"/>
      <c r="R63" s="29"/>
      <c r="S63" s="29"/>
      <c r="T63" s="29"/>
      <c r="U63" s="29"/>
    </row>
    <row r="64" spans="1:21" ht="15">
      <c r="A64" s="29"/>
      <c r="Q64" s="29"/>
      <c r="R64" s="29"/>
      <c r="S64" s="29"/>
      <c r="T64" s="29"/>
      <c r="U64" s="29"/>
    </row>
    <row r="65" spans="1:21" ht="15">
      <c r="A65" s="29"/>
      <c r="Q65" s="29"/>
      <c r="R65" s="29"/>
      <c r="S65" s="29"/>
      <c r="T65" s="29"/>
      <c r="U65" s="29"/>
    </row>
    <row r="66" spans="1:21" ht="52.5" customHeight="1">
      <c r="A66" s="29"/>
      <c r="T66" s="29"/>
      <c r="U66" s="29"/>
    </row>
    <row r="67" ht="85.5" customHeight="1">
      <c r="A67" s="29"/>
    </row>
  </sheetData>
  <sheetProtection formatCells="0" formatColumns="0" formatRows="0" insertColumns="0" insertRows="0"/>
  <protectedRanges>
    <protectedRange sqref="C7:D8" name="Tartom?ny1"/>
    <protectedRange sqref="C9" name="Tartom?ny2"/>
  </protectedRanges>
  <mergeCells count="16">
    <mergeCell ref="C12:F12"/>
    <mergeCell ref="C7:D7"/>
    <mergeCell ref="C8:D8"/>
    <mergeCell ref="B29:C29"/>
    <mergeCell ref="C17:F17"/>
    <mergeCell ref="H17:I17"/>
    <mergeCell ref="J17:L17"/>
    <mergeCell ref="M17:O17"/>
    <mergeCell ref="A1:P1"/>
    <mergeCell ref="R28:S28"/>
    <mergeCell ref="M12:O12"/>
    <mergeCell ref="J12:L12"/>
    <mergeCell ref="B2:E2"/>
    <mergeCell ref="B3:C3"/>
    <mergeCell ref="H12:I12"/>
    <mergeCell ref="B23:B24"/>
  </mergeCells>
  <conditionalFormatting sqref="D24:O24">
    <cfRule type="cellIs" priority="5" dxfId="32" operator="lessThan" stopIfTrue="1">
      <formula>0</formula>
    </cfRule>
    <cfRule type="cellIs" priority="6" dxfId="32" operator="greaterThan" stopIfTrue="1">
      <formula>0</formula>
    </cfRule>
  </conditionalFormatting>
  <conditionalFormatting sqref="P24">
    <cfRule type="cellIs" priority="3" dxfId="32" operator="lessThan" stopIfTrue="1">
      <formula>0</formula>
    </cfRule>
    <cfRule type="cellIs" priority="4" dxfId="32" operator="greaterThan" stopIfTrue="1">
      <formula>0</formula>
    </cfRule>
  </conditionalFormatting>
  <conditionalFormatting sqref="C24">
    <cfRule type="cellIs" priority="1" dxfId="32" operator="lessThan" stopIfTrue="1">
      <formula>0</formula>
    </cfRule>
    <cfRule type="cellIs" priority="2" dxfId="32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32" r:id="rId2"/>
  <headerFooter>
    <oddFooter>&amp;C&amp;P. oldal, összesen: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92"/>
  <sheetViews>
    <sheetView showGridLines="0" view="pageBreakPreview" zoomScale="85" zoomScaleNormal="70" zoomScaleSheetLayoutView="85" zoomScalePageLayoutView="0" workbookViewId="0" topLeftCell="A13">
      <selection activeCell="F19" sqref="F19"/>
    </sheetView>
  </sheetViews>
  <sheetFormatPr defaultColWidth="9.140625" defaultRowHeight="15"/>
  <cols>
    <col min="1" max="1" width="6.7109375" style="0" customWidth="1"/>
    <col min="2" max="2" width="30.00390625" style="0" customWidth="1"/>
    <col min="3" max="3" width="23.57421875" style="0" customWidth="1"/>
    <col min="4" max="4" width="20.421875" style="0" customWidth="1"/>
    <col min="5" max="5" width="23.8515625" style="0" customWidth="1"/>
    <col min="6" max="6" width="22.421875" style="0" customWidth="1"/>
    <col min="7" max="9" width="26.28125" style="0" customWidth="1"/>
    <col min="12" max="12" width="14.7109375" style="0" customWidth="1"/>
    <col min="13" max="13" width="19.57421875" style="0" customWidth="1"/>
    <col min="14" max="14" width="18.8515625" style="0" customWidth="1"/>
    <col min="15" max="15" width="18.00390625" style="0" customWidth="1"/>
    <col min="16" max="16" width="17.140625" style="0" customWidth="1"/>
    <col min="17" max="17" width="20.28125" style="0" customWidth="1"/>
    <col min="18" max="18" width="14.57421875" style="0" customWidth="1"/>
  </cols>
  <sheetData>
    <row r="1" spans="3:44" ht="150" customHeight="1">
      <c r="C1" s="234" t="s">
        <v>145</v>
      </c>
      <c r="D1" s="235"/>
      <c r="E1" s="235"/>
      <c r="F1" s="235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</row>
    <row r="2" spans="2:44" ht="30.75" customHeight="1">
      <c r="B2" s="26"/>
      <c r="C2" s="236" t="s">
        <v>55</v>
      </c>
      <c r="D2" s="23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</row>
    <row r="3" spans="2:44" ht="1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</row>
    <row r="4" spans="2:44" ht="1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</row>
    <row r="5" spans="2:44" ht="1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</row>
    <row r="6" spans="2:44" ht="39.75" customHeight="1">
      <c r="B6" s="26"/>
      <c r="C6" s="32" t="s">
        <v>83</v>
      </c>
      <c r="D6" s="237" t="s">
        <v>166</v>
      </c>
      <c r="E6" s="237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</row>
    <row r="7" spans="2:44" ht="48" customHeight="1">
      <c r="B7" s="26"/>
      <c r="C7" s="32" t="s">
        <v>113</v>
      </c>
      <c r="D7" s="237" t="s">
        <v>167</v>
      </c>
      <c r="E7" s="237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</row>
    <row r="8" spans="2:44" ht="56.25">
      <c r="B8" s="26"/>
      <c r="C8" s="32" t="s">
        <v>111</v>
      </c>
      <c r="D8" s="94">
        <f>'1.) Megye_ITP_3. fejezet'!C9</f>
        <v>32.098</v>
      </c>
      <c r="E8" s="44"/>
      <c r="F8" s="26"/>
      <c r="G8" s="26"/>
      <c r="H8" s="26"/>
      <c r="I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</row>
    <row r="9" spans="1:44" ht="27" customHeight="1">
      <c r="A9" s="29"/>
      <c r="B9" s="29"/>
      <c r="C9" s="29"/>
      <c r="D9" s="29"/>
      <c r="E9" s="29"/>
      <c r="F9" s="29"/>
      <c r="G9" s="29"/>
      <c r="H9" s="29"/>
      <c r="I9" s="2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</row>
    <row r="10" spans="1:44" ht="21">
      <c r="A10" s="216" t="s">
        <v>61</v>
      </c>
      <c r="B10" s="216"/>
      <c r="C10" s="216"/>
      <c r="D10" s="216"/>
      <c r="E10" s="216"/>
      <c r="F10" s="216"/>
      <c r="G10" s="216"/>
      <c r="H10" s="216"/>
      <c r="I10" s="21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</row>
    <row r="11" spans="1:44" ht="27" customHeight="1">
      <c r="A11" s="26"/>
      <c r="B11" s="26"/>
      <c r="C11" s="26"/>
      <c r="D11" s="26"/>
      <c r="E11" s="26"/>
      <c r="F11" s="26"/>
      <c r="G11" s="26"/>
      <c r="H11" s="26"/>
      <c r="I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</row>
    <row r="12" spans="1:44" ht="75" customHeight="1">
      <c r="A12" s="26"/>
      <c r="B12" s="26"/>
      <c r="C12" s="225" t="s">
        <v>61</v>
      </c>
      <c r="D12" s="226"/>
      <c r="E12" s="20" t="s">
        <v>66</v>
      </c>
      <c r="F12" s="20" t="s">
        <v>67</v>
      </c>
      <c r="G12" s="20" t="s">
        <v>68</v>
      </c>
      <c r="H12" s="20" t="s">
        <v>69</v>
      </c>
      <c r="I12" s="18" t="s">
        <v>82</v>
      </c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</row>
    <row r="13" spans="1:44" ht="65.25" customHeight="1">
      <c r="A13" s="26"/>
      <c r="B13" s="26"/>
      <c r="C13" s="222" t="s">
        <v>116</v>
      </c>
      <c r="D13" s="222"/>
      <c r="E13" s="71">
        <f>'1.) Megye_ITP_3. fejezet'!C16</f>
        <v>4.4153</v>
      </c>
      <c r="F13" s="19">
        <f>'1.) Megye_ITP_3. fejezet'!D16</f>
        <v>3.1342999999999996</v>
      </c>
      <c r="G13" s="19">
        <f>'1.) Megye_ITP_3. fejezet'!E16</f>
        <v>2.3973</v>
      </c>
      <c r="H13" s="19">
        <f>'1.) Megye_ITP_3. fejezet'!F16</f>
        <v>2.6743</v>
      </c>
      <c r="I13" s="13">
        <f aca="true" t="shared" si="0" ref="I13:I18">SUM(E13:H13)</f>
        <v>12.6212</v>
      </c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</row>
    <row r="14" spans="1:44" ht="68.25" customHeight="1">
      <c r="A14" s="26"/>
      <c r="B14" s="26"/>
      <c r="C14" s="219" t="s">
        <v>51</v>
      </c>
      <c r="D14" s="5" t="s">
        <v>110</v>
      </c>
      <c r="E14" s="146">
        <v>0</v>
      </c>
      <c r="F14" s="146">
        <v>0</v>
      </c>
      <c r="G14" s="146">
        <v>0</v>
      </c>
      <c r="H14" s="146">
        <v>0</v>
      </c>
      <c r="I14" s="87">
        <f t="shared" si="0"/>
        <v>0</v>
      </c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</row>
    <row r="15" spans="1:44" ht="35.25" customHeight="1">
      <c r="A15" s="26"/>
      <c r="B15" s="26"/>
      <c r="C15" s="220"/>
      <c r="D15" s="5" t="s">
        <v>85</v>
      </c>
      <c r="E15" s="146">
        <v>0</v>
      </c>
      <c r="F15" s="146">
        <v>0</v>
      </c>
      <c r="G15" s="146">
        <v>0</v>
      </c>
      <c r="H15" s="146">
        <v>0</v>
      </c>
      <c r="I15" s="87">
        <f t="shared" si="0"/>
        <v>0</v>
      </c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</row>
    <row r="16" spans="1:44" ht="31.5" customHeight="1">
      <c r="A16" s="26"/>
      <c r="B16" s="26"/>
      <c r="C16" s="220"/>
      <c r="D16" s="5" t="s">
        <v>84</v>
      </c>
      <c r="E16" s="146">
        <v>0</v>
      </c>
      <c r="F16" s="146">
        <v>0</v>
      </c>
      <c r="G16" s="146">
        <v>0</v>
      </c>
      <c r="H16" s="146">
        <v>0</v>
      </c>
      <c r="I16" s="87">
        <f t="shared" si="0"/>
        <v>0</v>
      </c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</row>
    <row r="17" spans="1:44" ht="30">
      <c r="A17" s="26"/>
      <c r="B17" s="26"/>
      <c r="C17" s="220"/>
      <c r="D17" s="5" t="s">
        <v>106</v>
      </c>
      <c r="E17" s="146">
        <v>0</v>
      </c>
      <c r="F17" s="146">
        <v>0</v>
      </c>
      <c r="G17" s="146">
        <v>0</v>
      </c>
      <c r="H17" s="146">
        <v>0</v>
      </c>
      <c r="I17" s="87">
        <f t="shared" si="0"/>
        <v>0</v>
      </c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</row>
    <row r="18" spans="1:47" ht="45">
      <c r="A18" s="26"/>
      <c r="B18" s="26"/>
      <c r="C18" s="221"/>
      <c r="D18" s="5" t="s">
        <v>146</v>
      </c>
      <c r="E18" s="146">
        <v>4.4153</v>
      </c>
      <c r="F18" s="146">
        <v>3.1343</v>
      </c>
      <c r="G18" s="146">
        <v>2.3973</v>
      </c>
      <c r="H18" s="146">
        <v>2.6743</v>
      </c>
      <c r="I18" s="87">
        <f t="shared" si="0"/>
        <v>12.6212</v>
      </c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</row>
    <row r="19" spans="1:47" ht="15">
      <c r="A19" s="26"/>
      <c r="B19" s="26"/>
      <c r="D19" s="21" t="s">
        <v>87</v>
      </c>
      <c r="E19" s="46">
        <f>SUM(E14:E18)</f>
        <v>4.4153</v>
      </c>
      <c r="F19" s="295">
        <f>SUM(F14:F18)</f>
        <v>3.1343</v>
      </c>
      <c r="G19" s="295">
        <f>SUM(G14:G18)</f>
        <v>2.3973</v>
      </c>
      <c r="H19" s="295">
        <f>SUM(H14:H18)</f>
        <v>2.6743</v>
      </c>
      <c r="I19" s="46">
        <f>SUM(I14:I18)</f>
        <v>12.6212</v>
      </c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</row>
    <row r="20" spans="1:47" ht="15">
      <c r="A20" s="26"/>
      <c r="B20" s="26"/>
      <c r="C20" s="26"/>
      <c r="D20" s="26"/>
      <c r="E20" s="26"/>
      <c r="F20" s="26"/>
      <c r="G20" s="26"/>
      <c r="H20" s="26"/>
      <c r="I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</row>
    <row r="21" spans="1:47" ht="15">
      <c r="A21" s="26"/>
      <c r="B21" s="26"/>
      <c r="C21" s="26"/>
      <c r="D21" s="26"/>
      <c r="E21" s="26"/>
      <c r="F21" s="26"/>
      <c r="G21" s="26"/>
      <c r="H21" s="26"/>
      <c r="I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</row>
    <row r="22" spans="1:47" ht="15">
      <c r="A22" s="26"/>
      <c r="B22" s="26"/>
      <c r="C22" s="213" t="s">
        <v>61</v>
      </c>
      <c r="D22" s="229"/>
      <c r="E22" s="229"/>
      <c r="F22" s="229"/>
      <c r="G22" s="229"/>
      <c r="H22" s="214"/>
      <c r="I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</row>
    <row r="23" spans="1:47" ht="15">
      <c r="A23" s="26"/>
      <c r="B23" s="26"/>
      <c r="C23" s="213" t="s">
        <v>131</v>
      </c>
      <c r="D23" s="214"/>
      <c r="E23" s="143" t="s">
        <v>132</v>
      </c>
      <c r="F23" s="143" t="s">
        <v>133</v>
      </c>
      <c r="G23" s="143" t="s">
        <v>134</v>
      </c>
      <c r="H23" s="143" t="s">
        <v>135</v>
      </c>
      <c r="I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</row>
    <row r="24" spans="1:47" ht="52.5" customHeight="1">
      <c r="A24" s="26"/>
      <c r="B24" s="223" t="s">
        <v>149</v>
      </c>
      <c r="C24" s="227" t="s">
        <v>117</v>
      </c>
      <c r="D24" s="228"/>
      <c r="E24" s="147"/>
      <c r="F24" s="147"/>
      <c r="G24" s="147"/>
      <c r="H24" s="147"/>
      <c r="I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</row>
    <row r="25" spans="1:47" ht="52.5" customHeight="1">
      <c r="A25" s="26"/>
      <c r="B25" s="224"/>
      <c r="C25" s="230" t="s">
        <v>118</v>
      </c>
      <c r="D25" s="231"/>
      <c r="E25" s="148"/>
      <c r="F25" s="148"/>
      <c r="G25" s="148"/>
      <c r="H25" s="148"/>
      <c r="I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</row>
    <row r="26" spans="1:47" ht="30.75" customHeight="1">
      <c r="A26" s="26"/>
      <c r="B26" s="85"/>
      <c r="C26" s="86"/>
      <c r="D26" s="86"/>
      <c r="E26" s="83"/>
      <c r="F26" s="83"/>
      <c r="G26" s="83"/>
      <c r="H26" s="83"/>
      <c r="I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</row>
    <row r="27" spans="1:47" ht="21">
      <c r="A27" s="216" t="s">
        <v>62</v>
      </c>
      <c r="B27" s="216"/>
      <c r="C27" s="216"/>
      <c r="D27" s="216"/>
      <c r="E27" s="216"/>
      <c r="F27" s="216"/>
      <c r="G27" s="216"/>
      <c r="H27" s="216"/>
      <c r="I27" s="21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</row>
    <row r="28" spans="1:47" ht="32.25" customHeight="1">
      <c r="A28" s="26"/>
      <c r="B28" s="26"/>
      <c r="C28" s="26"/>
      <c r="D28" s="26"/>
      <c r="E28" s="26"/>
      <c r="F28" s="26"/>
      <c r="G28" s="26"/>
      <c r="H28" s="26"/>
      <c r="I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</row>
    <row r="29" spans="1:47" ht="98.25" customHeight="1">
      <c r="A29" s="26"/>
      <c r="B29" s="26"/>
      <c r="C29" s="232" t="s">
        <v>62</v>
      </c>
      <c r="D29" s="233"/>
      <c r="E29" s="20" t="s">
        <v>70</v>
      </c>
      <c r="F29" s="26"/>
      <c r="G29" s="26"/>
      <c r="H29" s="26"/>
      <c r="I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</row>
    <row r="30" spans="1:47" ht="98.25" customHeight="1">
      <c r="A30" s="26"/>
      <c r="B30" s="26"/>
      <c r="C30" s="222" t="s">
        <v>116</v>
      </c>
      <c r="D30" s="222"/>
      <c r="E30" s="19">
        <f>'1.) Megye_ITP_3. fejezet'!G16</f>
        <v>5.58266</v>
      </c>
      <c r="F30" s="26"/>
      <c r="G30" s="26"/>
      <c r="H30" s="26"/>
      <c r="I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</row>
    <row r="31" spans="1:47" ht="51" customHeight="1">
      <c r="A31" s="26"/>
      <c r="B31" s="26"/>
      <c r="C31" s="219" t="s">
        <v>51</v>
      </c>
      <c r="D31" s="5" t="s">
        <v>110</v>
      </c>
      <c r="E31" s="146">
        <v>0</v>
      </c>
      <c r="F31" s="26"/>
      <c r="G31" s="26"/>
      <c r="H31" s="26"/>
      <c r="I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</row>
    <row r="32" spans="1:47" ht="51" customHeight="1">
      <c r="A32" s="26"/>
      <c r="B32" s="26"/>
      <c r="C32" s="220"/>
      <c r="D32" s="5" t="s">
        <v>85</v>
      </c>
      <c r="E32" s="146">
        <v>0</v>
      </c>
      <c r="F32" s="26"/>
      <c r="G32" s="26"/>
      <c r="H32" s="26"/>
      <c r="I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</row>
    <row r="33" spans="1:47" ht="50.25" customHeight="1">
      <c r="A33" s="26"/>
      <c r="B33" s="26"/>
      <c r="C33" s="220"/>
      <c r="D33" s="5" t="s">
        <v>84</v>
      </c>
      <c r="E33" s="146">
        <v>0</v>
      </c>
      <c r="F33" s="26"/>
      <c r="G33" s="26"/>
      <c r="H33" s="26"/>
      <c r="I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</row>
    <row r="34" spans="1:47" ht="30">
      <c r="A34" s="26"/>
      <c r="B34" s="26"/>
      <c r="C34" s="220"/>
      <c r="D34" s="5" t="s">
        <v>106</v>
      </c>
      <c r="E34" s="146">
        <v>0</v>
      </c>
      <c r="F34" s="26"/>
      <c r="G34" s="26"/>
      <c r="H34" s="26"/>
      <c r="I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</row>
    <row r="35" spans="1:47" ht="45">
      <c r="A35" s="26"/>
      <c r="B35" s="26"/>
      <c r="C35" s="220"/>
      <c r="D35" s="5" t="s">
        <v>146</v>
      </c>
      <c r="E35" s="146">
        <v>5.58266</v>
      </c>
      <c r="F35" s="26"/>
      <c r="G35" s="26"/>
      <c r="H35" s="26"/>
      <c r="I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</row>
    <row r="36" spans="1:47" ht="15">
      <c r="A36" s="26"/>
      <c r="B36" s="26"/>
      <c r="C36" s="48"/>
      <c r="D36" s="21" t="s">
        <v>88</v>
      </c>
      <c r="E36" s="46">
        <f>SUM(E31:E35)</f>
        <v>5.58266</v>
      </c>
      <c r="F36" s="26"/>
      <c r="G36" s="26"/>
      <c r="H36" s="26"/>
      <c r="I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</row>
    <row r="37" spans="1:47" ht="15">
      <c r="A37" s="26"/>
      <c r="B37" s="26"/>
      <c r="C37" s="26"/>
      <c r="D37" s="26"/>
      <c r="E37" s="26"/>
      <c r="F37" s="26"/>
      <c r="G37" s="26"/>
      <c r="H37" s="26"/>
      <c r="I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</row>
    <row r="38" spans="1:47" ht="15">
      <c r="A38" s="26"/>
      <c r="B38" s="26"/>
      <c r="C38" s="26"/>
      <c r="D38" s="26"/>
      <c r="E38" s="26"/>
      <c r="F38" s="26"/>
      <c r="G38" s="26"/>
      <c r="H38" s="26"/>
      <c r="I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</row>
    <row r="39" spans="1:47" ht="63" customHeight="1">
      <c r="A39" s="26"/>
      <c r="B39" s="26"/>
      <c r="C39" s="215" t="s">
        <v>62</v>
      </c>
      <c r="D39" s="215"/>
      <c r="E39" s="215"/>
      <c r="F39" s="84"/>
      <c r="G39" s="84"/>
      <c r="H39" s="84"/>
      <c r="I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</row>
    <row r="40" spans="1:47" ht="15">
      <c r="A40" s="26"/>
      <c r="B40" s="26"/>
      <c r="C40" s="213" t="s">
        <v>131</v>
      </c>
      <c r="D40" s="214"/>
      <c r="E40" s="143" t="s">
        <v>136</v>
      </c>
      <c r="F40" s="84"/>
      <c r="G40" s="84"/>
      <c r="H40" s="84"/>
      <c r="I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</row>
    <row r="41" spans="1:47" ht="63" customHeight="1">
      <c r="A41" s="26"/>
      <c r="B41" s="223" t="s">
        <v>149</v>
      </c>
      <c r="C41" s="222" t="s">
        <v>117</v>
      </c>
      <c r="D41" s="222"/>
      <c r="E41" s="148"/>
      <c r="F41" s="83"/>
      <c r="G41" s="83"/>
      <c r="H41" s="83"/>
      <c r="I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</row>
    <row r="42" spans="1:47" ht="63" customHeight="1">
      <c r="A42" s="26"/>
      <c r="B42" s="224"/>
      <c r="C42" s="222" t="s">
        <v>118</v>
      </c>
      <c r="D42" s="222"/>
      <c r="E42" s="148"/>
      <c r="F42" s="83"/>
      <c r="G42" s="83"/>
      <c r="H42" s="83"/>
      <c r="I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</row>
    <row r="43" spans="1:47" ht="30" customHeight="1">
      <c r="A43" s="26"/>
      <c r="B43" s="85"/>
      <c r="C43" s="86"/>
      <c r="D43" s="86"/>
      <c r="E43" s="83"/>
      <c r="F43" s="83"/>
      <c r="G43" s="83"/>
      <c r="H43" s="83"/>
      <c r="I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</row>
    <row r="44" spans="1:47" ht="21">
      <c r="A44" s="216" t="s">
        <v>63</v>
      </c>
      <c r="B44" s="216"/>
      <c r="C44" s="216"/>
      <c r="D44" s="216"/>
      <c r="E44" s="216"/>
      <c r="F44" s="216"/>
      <c r="G44" s="216"/>
      <c r="H44" s="216"/>
      <c r="I44" s="21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</row>
    <row r="45" spans="1:47" ht="27.75" customHeight="1">
      <c r="A45" s="26"/>
      <c r="B45" s="26"/>
      <c r="C45" s="26"/>
      <c r="D45" s="26"/>
      <c r="E45" s="26"/>
      <c r="F45" s="26"/>
      <c r="G45" s="26"/>
      <c r="H45" s="26"/>
      <c r="I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</row>
    <row r="46" spans="1:47" ht="63.75">
      <c r="A46" s="26"/>
      <c r="B46" s="26"/>
      <c r="C46" s="217" t="s">
        <v>63</v>
      </c>
      <c r="D46" s="218"/>
      <c r="E46" s="20" t="s">
        <v>86</v>
      </c>
      <c r="F46" s="20" t="s">
        <v>72</v>
      </c>
      <c r="G46" s="12" t="s">
        <v>82</v>
      </c>
      <c r="H46" s="26"/>
      <c r="I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</row>
    <row r="47" spans="1:47" ht="110.25" customHeight="1">
      <c r="A47" s="26"/>
      <c r="B47" s="26"/>
      <c r="C47" s="222" t="s">
        <v>116</v>
      </c>
      <c r="D47" s="222"/>
      <c r="E47" s="19">
        <f>'1.) Megye_ITP_3. fejezet'!H16</f>
        <v>2.96194</v>
      </c>
      <c r="F47" s="19">
        <f>'1.) Megye_ITP_3. fejezet'!I16</f>
        <v>5.1888</v>
      </c>
      <c r="G47" s="13">
        <f aca="true" t="shared" si="1" ref="G47:G52">SUM(E47:F47)</f>
        <v>8.150739999999999</v>
      </c>
      <c r="H47" s="26"/>
      <c r="I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</row>
    <row r="48" spans="1:47" ht="57" customHeight="1">
      <c r="A48" s="26"/>
      <c r="B48" s="26"/>
      <c r="C48" s="219" t="s">
        <v>51</v>
      </c>
      <c r="D48" s="5" t="s">
        <v>110</v>
      </c>
      <c r="E48" s="149">
        <v>0</v>
      </c>
      <c r="F48" s="149">
        <v>0</v>
      </c>
      <c r="G48" s="13">
        <f t="shared" si="1"/>
        <v>0</v>
      </c>
      <c r="H48" s="26"/>
      <c r="I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</row>
    <row r="49" spans="1:47" ht="57" customHeight="1">
      <c r="A49" s="26"/>
      <c r="B49" s="26"/>
      <c r="C49" s="220"/>
      <c r="D49" s="5" t="s">
        <v>85</v>
      </c>
      <c r="E49" s="149">
        <v>0</v>
      </c>
      <c r="F49" s="149">
        <v>0</v>
      </c>
      <c r="G49" s="13">
        <f t="shared" si="1"/>
        <v>0</v>
      </c>
      <c r="H49" s="26"/>
      <c r="I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</row>
    <row r="50" spans="1:47" ht="56.25" customHeight="1">
      <c r="A50" s="26"/>
      <c r="B50" s="26"/>
      <c r="C50" s="220"/>
      <c r="D50" s="5" t="s">
        <v>84</v>
      </c>
      <c r="E50" s="149">
        <v>0</v>
      </c>
      <c r="F50" s="149">
        <v>0</v>
      </c>
      <c r="G50" s="13">
        <f t="shared" si="1"/>
        <v>0</v>
      </c>
      <c r="H50" s="26"/>
      <c r="I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</row>
    <row r="51" spans="1:47" ht="30" customHeight="1">
      <c r="A51" s="26"/>
      <c r="B51" s="26"/>
      <c r="C51" s="220"/>
      <c r="D51" s="5" t="s">
        <v>106</v>
      </c>
      <c r="E51" s="149">
        <v>0</v>
      </c>
      <c r="F51" s="149">
        <v>0</v>
      </c>
      <c r="G51" s="13">
        <f t="shared" si="1"/>
        <v>0</v>
      </c>
      <c r="H51" s="26"/>
      <c r="I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</row>
    <row r="52" spans="1:47" ht="45">
      <c r="A52" s="26"/>
      <c r="B52" s="26"/>
      <c r="C52" s="221"/>
      <c r="D52" s="5" t="s">
        <v>146</v>
      </c>
      <c r="E52" s="149">
        <v>2.96194</v>
      </c>
      <c r="F52" s="149">
        <v>5.1888</v>
      </c>
      <c r="G52" s="13">
        <f t="shared" si="1"/>
        <v>8.150739999999999</v>
      </c>
      <c r="H52" s="26"/>
      <c r="I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</row>
    <row r="53" spans="1:47" ht="15">
      <c r="A53" s="26"/>
      <c r="B53" s="26"/>
      <c r="C53" s="47"/>
      <c r="D53" s="21" t="s">
        <v>87</v>
      </c>
      <c r="E53" s="13">
        <f>SUM(E48:E52)</f>
        <v>2.96194</v>
      </c>
      <c r="F53" s="13">
        <f>SUM(F48:F52)</f>
        <v>5.1888</v>
      </c>
      <c r="G53" s="13">
        <f>SUM(G48:G52)</f>
        <v>8.150739999999999</v>
      </c>
      <c r="H53" s="26"/>
      <c r="I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</row>
    <row r="54" spans="1:47" ht="15">
      <c r="A54" s="26"/>
      <c r="B54" s="26"/>
      <c r="C54" s="26"/>
      <c r="D54" s="26"/>
      <c r="E54" s="26"/>
      <c r="F54" s="26"/>
      <c r="G54" s="26"/>
      <c r="H54" s="26"/>
      <c r="I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</row>
    <row r="55" spans="1:47" ht="15">
      <c r="A55" s="26"/>
      <c r="B55" s="26"/>
      <c r="C55" s="26"/>
      <c r="D55" s="26"/>
      <c r="E55" s="26"/>
      <c r="F55" s="26"/>
      <c r="G55" s="26"/>
      <c r="H55" s="26"/>
      <c r="I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</row>
    <row r="56" spans="1:47" ht="53.25" customHeight="1">
      <c r="A56" s="26"/>
      <c r="B56" s="26"/>
      <c r="C56" s="215" t="s">
        <v>63</v>
      </c>
      <c r="D56" s="215"/>
      <c r="E56" s="215"/>
      <c r="F56" s="215"/>
      <c r="G56" s="84"/>
      <c r="H56" s="26"/>
      <c r="I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</row>
    <row r="57" spans="1:47" ht="15">
      <c r="A57" s="26"/>
      <c r="B57" s="26"/>
      <c r="C57" s="213" t="s">
        <v>131</v>
      </c>
      <c r="D57" s="214"/>
      <c r="E57" s="143" t="s">
        <v>137</v>
      </c>
      <c r="F57" s="143" t="s">
        <v>138</v>
      </c>
      <c r="G57" s="84"/>
      <c r="H57" s="26"/>
      <c r="I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</row>
    <row r="58" spans="1:47" ht="53.25" customHeight="1">
      <c r="A58" s="26"/>
      <c r="B58" s="223" t="s">
        <v>149</v>
      </c>
      <c r="C58" s="222" t="s">
        <v>117</v>
      </c>
      <c r="D58" s="222"/>
      <c r="E58" s="148"/>
      <c r="F58" s="148"/>
      <c r="G58" s="83"/>
      <c r="H58" s="26"/>
      <c r="I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</row>
    <row r="59" spans="1:47" ht="53.25" customHeight="1">
      <c r="A59" s="26"/>
      <c r="B59" s="224"/>
      <c r="C59" s="222" t="s">
        <v>118</v>
      </c>
      <c r="D59" s="222"/>
      <c r="E59" s="148"/>
      <c r="F59" s="148"/>
      <c r="G59" s="83"/>
      <c r="H59" s="26"/>
      <c r="I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</row>
    <row r="60" spans="1:47" ht="28.5" customHeight="1">
      <c r="A60" s="26"/>
      <c r="B60" s="85"/>
      <c r="C60" s="86"/>
      <c r="D60" s="86"/>
      <c r="E60" s="83"/>
      <c r="F60" s="83"/>
      <c r="G60" s="83"/>
      <c r="H60" s="26"/>
      <c r="I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</row>
    <row r="61" spans="1:47" ht="36.75" customHeight="1">
      <c r="A61" s="216" t="s">
        <v>64</v>
      </c>
      <c r="B61" s="216"/>
      <c r="C61" s="216"/>
      <c r="D61" s="216"/>
      <c r="E61" s="216"/>
      <c r="F61" s="216"/>
      <c r="G61" s="216"/>
      <c r="H61" s="216"/>
      <c r="I61" s="21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</row>
    <row r="62" spans="1:47" ht="31.5" customHeight="1">
      <c r="A62" s="26"/>
      <c r="B62" s="26"/>
      <c r="C62" s="26"/>
      <c r="D62" s="26"/>
      <c r="E62" s="26"/>
      <c r="F62" s="26"/>
      <c r="G62" s="26"/>
      <c r="H62" s="26"/>
      <c r="I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</row>
    <row r="63" spans="1:47" ht="51">
      <c r="A63" s="26"/>
      <c r="B63" s="26"/>
      <c r="C63" s="217" t="s">
        <v>64</v>
      </c>
      <c r="D63" s="218"/>
      <c r="E63" s="22" t="s">
        <v>73</v>
      </c>
      <c r="F63" s="22" t="s">
        <v>74</v>
      </c>
      <c r="G63" s="22" t="s">
        <v>75</v>
      </c>
      <c r="H63" s="12" t="s">
        <v>81</v>
      </c>
      <c r="I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</row>
    <row r="64" spans="1:47" ht="87.75" customHeight="1">
      <c r="A64" s="26"/>
      <c r="B64" s="26"/>
      <c r="C64" s="222" t="s">
        <v>116</v>
      </c>
      <c r="D64" s="222"/>
      <c r="E64" s="19">
        <f>'1.) Megye_ITP_3. fejezet'!J16</f>
        <v>1.01896</v>
      </c>
      <c r="F64" s="19">
        <f>'1.) Megye_ITP_3. fejezet'!K16</f>
        <v>0.6486</v>
      </c>
      <c r="G64" s="19">
        <f>'1.) Megye_ITP_3. fejezet'!L16</f>
        <v>0.68714</v>
      </c>
      <c r="H64" s="13">
        <f aca="true" t="shared" si="2" ref="H64:H69">SUM(E64:G64)</f>
        <v>2.3547</v>
      </c>
      <c r="I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</row>
    <row r="65" spans="1:47" ht="43.5" customHeight="1">
      <c r="A65" s="26"/>
      <c r="B65" s="26"/>
      <c r="C65" s="219" t="s">
        <v>51</v>
      </c>
      <c r="D65" s="5" t="s">
        <v>110</v>
      </c>
      <c r="E65" s="149">
        <v>0</v>
      </c>
      <c r="F65" s="149">
        <v>0</v>
      </c>
      <c r="G65" s="149">
        <v>0</v>
      </c>
      <c r="H65" s="13">
        <f t="shared" si="2"/>
        <v>0</v>
      </c>
      <c r="I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</row>
    <row r="66" spans="1:47" ht="43.5" customHeight="1">
      <c r="A66" s="26"/>
      <c r="B66" s="26"/>
      <c r="C66" s="220"/>
      <c r="D66" s="5" t="s">
        <v>85</v>
      </c>
      <c r="E66" s="149">
        <v>0</v>
      </c>
      <c r="F66" s="149">
        <v>0</v>
      </c>
      <c r="G66" s="149">
        <v>0</v>
      </c>
      <c r="H66" s="13">
        <f t="shared" si="2"/>
        <v>0</v>
      </c>
      <c r="I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</row>
    <row r="67" spans="1:47" ht="23.25" customHeight="1">
      <c r="A67" s="26"/>
      <c r="B67" s="26"/>
      <c r="C67" s="220"/>
      <c r="D67" s="5" t="s">
        <v>84</v>
      </c>
      <c r="E67" s="149">
        <v>0</v>
      </c>
      <c r="F67" s="149">
        <v>0</v>
      </c>
      <c r="G67" s="149">
        <v>0</v>
      </c>
      <c r="H67" s="13">
        <f t="shared" si="2"/>
        <v>0</v>
      </c>
      <c r="I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</row>
    <row r="68" spans="1:47" ht="27.75" customHeight="1">
      <c r="A68" s="26"/>
      <c r="B68" s="26"/>
      <c r="C68" s="220"/>
      <c r="D68" s="5" t="s">
        <v>106</v>
      </c>
      <c r="E68" s="149">
        <v>0</v>
      </c>
      <c r="F68" s="149">
        <v>0</v>
      </c>
      <c r="G68" s="149">
        <v>0</v>
      </c>
      <c r="H68" s="13">
        <f t="shared" si="2"/>
        <v>0</v>
      </c>
      <c r="I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</row>
    <row r="69" spans="1:47" ht="45">
      <c r="A69" s="26"/>
      <c r="B69" s="26"/>
      <c r="C69" s="221"/>
      <c r="D69" s="5" t="s">
        <v>146</v>
      </c>
      <c r="E69" s="149">
        <v>1.01896</v>
      </c>
      <c r="F69" s="149">
        <v>0.6486</v>
      </c>
      <c r="G69" s="149">
        <v>0.68714</v>
      </c>
      <c r="H69" s="13">
        <f t="shared" si="2"/>
        <v>2.3547</v>
      </c>
      <c r="I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</row>
    <row r="70" spans="1:47" ht="15">
      <c r="A70" s="26"/>
      <c r="B70" s="26"/>
      <c r="C70" s="49"/>
      <c r="D70" s="12" t="s">
        <v>87</v>
      </c>
      <c r="E70" s="88">
        <f>SUM(E65:E69)</f>
        <v>1.01896</v>
      </c>
      <c r="F70" s="88">
        <f>SUM(F65:F69)</f>
        <v>0.6486</v>
      </c>
      <c r="G70" s="88">
        <f>SUM(G65:G69)</f>
        <v>0.68714</v>
      </c>
      <c r="H70" s="88">
        <f>SUM(H65:H69)</f>
        <v>2.3547</v>
      </c>
      <c r="I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</row>
    <row r="71" spans="1:47" ht="34.5" customHeight="1">
      <c r="A71" s="26"/>
      <c r="B71" s="26"/>
      <c r="C71" s="26"/>
      <c r="D71" s="26"/>
      <c r="E71" s="45"/>
      <c r="F71" s="45"/>
      <c r="G71" s="45"/>
      <c r="H71" s="45"/>
      <c r="I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</row>
    <row r="72" spans="1:47" ht="23.25" customHeight="1">
      <c r="A72" s="26"/>
      <c r="B72" s="26"/>
      <c r="C72" s="215" t="s">
        <v>64</v>
      </c>
      <c r="D72" s="215"/>
      <c r="E72" s="215"/>
      <c r="F72" s="215"/>
      <c r="G72" s="215"/>
      <c r="H72" s="26"/>
      <c r="I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</row>
    <row r="73" spans="1:47" ht="15">
      <c r="A73" s="26"/>
      <c r="B73" s="26"/>
      <c r="C73" s="213" t="s">
        <v>131</v>
      </c>
      <c r="D73" s="214"/>
      <c r="E73" s="143" t="s">
        <v>139</v>
      </c>
      <c r="F73" s="143" t="s">
        <v>140</v>
      </c>
      <c r="G73" s="143" t="s">
        <v>141</v>
      </c>
      <c r="H73" s="26"/>
      <c r="I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</row>
    <row r="74" spans="1:47" ht="43.5" customHeight="1">
      <c r="A74" s="26"/>
      <c r="B74" s="223" t="s">
        <v>149</v>
      </c>
      <c r="C74" s="222" t="s">
        <v>117</v>
      </c>
      <c r="D74" s="222"/>
      <c r="E74" s="148"/>
      <c r="F74" s="148"/>
      <c r="G74" s="148"/>
      <c r="H74" s="26"/>
      <c r="I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</row>
    <row r="75" spans="1:47" ht="43.5" customHeight="1">
      <c r="A75" s="26"/>
      <c r="B75" s="224"/>
      <c r="C75" s="222" t="s">
        <v>118</v>
      </c>
      <c r="D75" s="222"/>
      <c r="E75" s="148"/>
      <c r="F75" s="148"/>
      <c r="G75" s="148"/>
      <c r="H75" s="26"/>
      <c r="I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</row>
    <row r="76" spans="1:47" ht="44.25" customHeight="1">
      <c r="A76" s="26"/>
      <c r="B76" s="26"/>
      <c r="C76" s="26"/>
      <c r="D76" s="26"/>
      <c r="E76" s="26"/>
      <c r="F76" s="26"/>
      <c r="G76" s="26"/>
      <c r="H76" s="26"/>
      <c r="I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</row>
    <row r="77" spans="1:47" ht="21.75" customHeight="1">
      <c r="A77" s="216" t="s">
        <v>65</v>
      </c>
      <c r="B77" s="216"/>
      <c r="C77" s="216"/>
      <c r="D77" s="216"/>
      <c r="E77" s="216"/>
      <c r="F77" s="216"/>
      <c r="G77" s="216"/>
      <c r="H77" s="216"/>
      <c r="I77" s="21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</row>
    <row r="78" spans="1:47" ht="40.5" customHeight="1">
      <c r="A78" s="26"/>
      <c r="B78" s="26"/>
      <c r="C78" s="26"/>
      <c r="D78" s="26"/>
      <c r="E78" s="26"/>
      <c r="F78" s="26"/>
      <c r="G78" s="26"/>
      <c r="H78" s="26"/>
      <c r="I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</row>
    <row r="79" spans="1:47" ht="76.5" customHeight="1">
      <c r="A79" s="26"/>
      <c r="B79" s="26"/>
      <c r="C79" s="217" t="s">
        <v>65</v>
      </c>
      <c r="D79" s="218"/>
      <c r="E79" s="23" t="s">
        <v>76</v>
      </c>
      <c r="F79" s="25" t="s">
        <v>77</v>
      </c>
      <c r="G79" s="23" t="s">
        <v>78</v>
      </c>
      <c r="H79" s="12" t="s">
        <v>82</v>
      </c>
      <c r="I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</row>
    <row r="80" spans="1:47" ht="95.25" customHeight="1">
      <c r="A80" s="26"/>
      <c r="B80" s="26"/>
      <c r="C80" s="222" t="s">
        <v>116</v>
      </c>
      <c r="D80" s="222"/>
      <c r="E80" s="19">
        <f>'1.) Megye_ITP_3. fejezet'!M16</f>
        <v>2.50322</v>
      </c>
      <c r="F80" s="19">
        <f>'1.) Megye_ITP_3. fejezet'!N16</f>
        <v>0.32617999999999997</v>
      </c>
      <c r="G80" s="19">
        <f>'1.) Megye_ITP_3. fejezet'!O16</f>
        <v>0.5592999999999999</v>
      </c>
      <c r="H80" s="13">
        <f aca="true" t="shared" si="3" ref="H80:H85">SUM(E80:G80)</f>
        <v>3.3886999999999996</v>
      </c>
      <c r="I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</row>
    <row r="81" spans="1:47" ht="45" customHeight="1">
      <c r="A81" s="26"/>
      <c r="B81" s="26"/>
      <c r="C81" s="219" t="s">
        <v>51</v>
      </c>
      <c r="D81" s="5" t="s">
        <v>110</v>
      </c>
      <c r="E81" s="149">
        <v>0</v>
      </c>
      <c r="F81" s="149">
        <v>0</v>
      </c>
      <c r="G81" s="149">
        <v>0</v>
      </c>
      <c r="H81" s="13">
        <f t="shared" si="3"/>
        <v>0</v>
      </c>
      <c r="I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</row>
    <row r="82" spans="1:47" ht="45" customHeight="1">
      <c r="A82" s="26"/>
      <c r="B82" s="26"/>
      <c r="C82" s="220"/>
      <c r="D82" s="5" t="s">
        <v>85</v>
      </c>
      <c r="E82" s="149">
        <v>0</v>
      </c>
      <c r="F82" s="149">
        <v>0</v>
      </c>
      <c r="G82" s="149">
        <v>0</v>
      </c>
      <c r="H82" s="13">
        <f t="shared" si="3"/>
        <v>0</v>
      </c>
      <c r="I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</row>
    <row r="83" spans="1:47" ht="27.75" customHeight="1">
      <c r="A83" s="26"/>
      <c r="B83" s="26"/>
      <c r="C83" s="220"/>
      <c r="D83" s="5" t="s">
        <v>84</v>
      </c>
      <c r="E83" s="149">
        <v>0</v>
      </c>
      <c r="F83" s="149">
        <v>0</v>
      </c>
      <c r="G83" s="149">
        <v>0</v>
      </c>
      <c r="H83" s="13">
        <f t="shared" si="3"/>
        <v>0</v>
      </c>
      <c r="I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</row>
    <row r="84" spans="1:47" ht="29.25" customHeight="1">
      <c r="A84" s="26"/>
      <c r="B84" s="26"/>
      <c r="C84" s="220"/>
      <c r="D84" s="5" t="s">
        <v>106</v>
      </c>
      <c r="E84" s="149">
        <v>1.3315</v>
      </c>
      <c r="F84" s="149">
        <v>0</v>
      </c>
      <c r="G84" s="149">
        <v>0</v>
      </c>
      <c r="H84" s="13">
        <f t="shared" si="3"/>
        <v>1.3315</v>
      </c>
      <c r="I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</row>
    <row r="85" spans="1:47" ht="45">
      <c r="A85" s="26"/>
      <c r="B85" s="26"/>
      <c r="C85" s="221"/>
      <c r="D85" s="5" t="s">
        <v>147</v>
      </c>
      <c r="E85" s="149">
        <v>1.17172</v>
      </c>
      <c r="F85" s="149">
        <v>0.32618</v>
      </c>
      <c r="G85" s="149">
        <v>0.5593</v>
      </c>
      <c r="H85" s="13">
        <f t="shared" si="3"/>
        <v>2.0572</v>
      </c>
      <c r="I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</row>
    <row r="86" spans="1:47" ht="15">
      <c r="A86" s="26"/>
      <c r="B86" s="26"/>
      <c r="C86" s="49"/>
      <c r="D86" s="12" t="s">
        <v>87</v>
      </c>
      <c r="E86" s="13">
        <f>SUM(E81:E85)</f>
        <v>2.50322</v>
      </c>
      <c r="F86" s="13">
        <f>SUM(F81:F85)</f>
        <v>0.32618</v>
      </c>
      <c r="G86" s="13">
        <f>SUM(G81:G85)</f>
        <v>0.5593</v>
      </c>
      <c r="H86" s="13">
        <f>SUM(H81:H85)</f>
        <v>3.3887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</row>
    <row r="87" spans="1:47" ht="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</row>
    <row r="88" spans="2:47" ht="15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</row>
    <row r="89" spans="2:47" ht="15">
      <c r="B89" s="26"/>
      <c r="C89" s="215" t="s">
        <v>65</v>
      </c>
      <c r="D89" s="215"/>
      <c r="E89" s="215"/>
      <c r="F89" s="215"/>
      <c r="G89" s="215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</row>
    <row r="90" spans="2:47" ht="15">
      <c r="B90" s="26"/>
      <c r="C90" s="213" t="s">
        <v>131</v>
      </c>
      <c r="D90" s="214"/>
      <c r="E90" s="143" t="s">
        <v>142</v>
      </c>
      <c r="F90" s="143" t="s">
        <v>143</v>
      </c>
      <c r="G90" s="143" t="s">
        <v>144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</row>
    <row r="91" spans="2:7" ht="34.5" customHeight="1">
      <c r="B91" s="223" t="s">
        <v>149</v>
      </c>
      <c r="C91" s="222" t="s">
        <v>117</v>
      </c>
      <c r="D91" s="222"/>
      <c r="E91" s="185" t="s">
        <v>169</v>
      </c>
      <c r="F91" s="148"/>
      <c r="G91" s="148"/>
    </row>
    <row r="92" spans="2:7" ht="57.75" customHeight="1">
      <c r="B92" s="224"/>
      <c r="C92" s="222" t="s">
        <v>118</v>
      </c>
      <c r="D92" s="222"/>
      <c r="E92" s="185" t="s">
        <v>170</v>
      </c>
      <c r="F92" s="148"/>
      <c r="G92" s="148"/>
    </row>
  </sheetData>
  <sheetProtection formatCells="0" formatColumns="0" formatRows="0"/>
  <mergeCells count="49">
    <mergeCell ref="B58:B59"/>
    <mergeCell ref="B74:B75"/>
    <mergeCell ref="B91:B92"/>
    <mergeCell ref="C1:F1"/>
    <mergeCell ref="C2:D2"/>
    <mergeCell ref="D6:E6"/>
    <mergeCell ref="D7:E7"/>
    <mergeCell ref="C13:D13"/>
    <mergeCell ref="A10:I10"/>
    <mergeCell ref="C47:D47"/>
    <mergeCell ref="C48:C52"/>
    <mergeCell ref="C29:D29"/>
    <mergeCell ref="C41:D41"/>
    <mergeCell ref="C42:D42"/>
    <mergeCell ref="C64:D64"/>
    <mergeCell ref="C57:D57"/>
    <mergeCell ref="C59:D59"/>
    <mergeCell ref="A61:I61"/>
    <mergeCell ref="B41:B42"/>
    <mergeCell ref="C63:D63"/>
    <mergeCell ref="B24:B25"/>
    <mergeCell ref="C39:E39"/>
    <mergeCell ref="C40:D40"/>
    <mergeCell ref="C12:D12"/>
    <mergeCell ref="C24:D24"/>
    <mergeCell ref="C22:H22"/>
    <mergeCell ref="C25:D25"/>
    <mergeCell ref="C30:D30"/>
    <mergeCell ref="C31:C35"/>
    <mergeCell ref="C23:D23"/>
    <mergeCell ref="C14:C18"/>
    <mergeCell ref="C91:D91"/>
    <mergeCell ref="C92:D92"/>
    <mergeCell ref="C89:G89"/>
    <mergeCell ref="C75:D75"/>
    <mergeCell ref="A27:I27"/>
    <mergeCell ref="A44:I44"/>
    <mergeCell ref="C46:D46"/>
    <mergeCell ref="C58:D58"/>
    <mergeCell ref="C56:F56"/>
    <mergeCell ref="C73:D73"/>
    <mergeCell ref="C90:D90"/>
    <mergeCell ref="C72:G72"/>
    <mergeCell ref="A77:I77"/>
    <mergeCell ref="C79:D79"/>
    <mergeCell ref="C65:C69"/>
    <mergeCell ref="C80:D80"/>
    <mergeCell ref="C81:C85"/>
    <mergeCell ref="C74:D74"/>
  </mergeCells>
  <conditionalFormatting sqref="E19:H19">
    <cfRule type="cellIs" priority="25" dxfId="32" operator="lessThan" stopIfTrue="1">
      <formula>$E$13</formula>
    </cfRule>
    <cfRule type="cellIs" priority="26" dxfId="32" operator="greaterThan" stopIfTrue="1">
      <formula>$E$13</formula>
    </cfRule>
  </conditionalFormatting>
  <conditionalFormatting sqref="E36">
    <cfRule type="cellIs" priority="17" dxfId="32" operator="lessThan" stopIfTrue="1">
      <formula>$E$30</formula>
    </cfRule>
    <cfRule type="cellIs" priority="18" dxfId="32" operator="greaterThan" stopIfTrue="1">
      <formula>$E$30</formula>
    </cfRule>
  </conditionalFormatting>
  <conditionalFormatting sqref="E53">
    <cfRule type="cellIs" priority="15" dxfId="32" operator="lessThan" stopIfTrue="1">
      <formula>$E$47</formula>
    </cfRule>
    <cfRule type="cellIs" priority="16" dxfId="32" operator="greaterThan" stopIfTrue="1">
      <formula>$E$47</formula>
    </cfRule>
  </conditionalFormatting>
  <conditionalFormatting sqref="F53">
    <cfRule type="cellIs" priority="13" dxfId="32" operator="lessThan" stopIfTrue="1">
      <formula>$F$47</formula>
    </cfRule>
    <cfRule type="cellIs" priority="14" dxfId="32" operator="greaterThan" stopIfTrue="1">
      <formula>$F$47</formula>
    </cfRule>
  </conditionalFormatting>
  <conditionalFormatting sqref="E70">
    <cfRule type="cellIs" priority="11" dxfId="32" operator="lessThan" stopIfTrue="1">
      <formula>$E$64</formula>
    </cfRule>
    <cfRule type="cellIs" priority="12" dxfId="32" operator="greaterThan" stopIfTrue="1">
      <formula>$E$64</formula>
    </cfRule>
  </conditionalFormatting>
  <conditionalFormatting sqref="F70">
    <cfRule type="cellIs" priority="9" dxfId="32" operator="lessThan" stopIfTrue="1">
      <formula>$F$64</formula>
    </cfRule>
    <cfRule type="cellIs" priority="10" dxfId="32" operator="greaterThan" stopIfTrue="1">
      <formula>$F$64</formula>
    </cfRule>
  </conditionalFormatting>
  <conditionalFormatting sqref="G70">
    <cfRule type="cellIs" priority="7" dxfId="32" operator="lessThan" stopIfTrue="1">
      <formula>$G$64</formula>
    </cfRule>
    <cfRule type="cellIs" priority="8" dxfId="32" operator="greaterThan" stopIfTrue="1">
      <formula>$G$64</formula>
    </cfRule>
  </conditionalFormatting>
  <conditionalFormatting sqref="E86">
    <cfRule type="cellIs" priority="5" dxfId="32" operator="lessThan" stopIfTrue="1">
      <formula>$E$80</formula>
    </cfRule>
    <cfRule type="cellIs" priority="6" dxfId="32" operator="greaterThan" stopIfTrue="1">
      <formula>$E$80</formula>
    </cfRule>
  </conditionalFormatting>
  <conditionalFormatting sqref="F86">
    <cfRule type="cellIs" priority="3" dxfId="32" operator="lessThan" stopIfTrue="1">
      <formula>$F$80</formula>
    </cfRule>
    <cfRule type="cellIs" priority="4" dxfId="32" operator="greaterThan" stopIfTrue="1">
      <formula>$F$80</formula>
    </cfRule>
  </conditionalFormatting>
  <conditionalFormatting sqref="G86">
    <cfRule type="cellIs" priority="1" dxfId="32" operator="lessThan" stopIfTrue="1">
      <formula>$G$80</formula>
    </cfRule>
    <cfRule type="cellIs" priority="2" dxfId="32" operator="greaterThan" stopIfTrue="1">
      <formula>$G$80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geOrder="overThenDown" paperSize="8" scale="30" r:id="rId2"/>
  <headerFooter>
    <oddFooter>&amp;C&amp;P. oldal, összesen: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2"/>
  <sheetViews>
    <sheetView showGridLines="0" view="pageBreakPreview" zoomScaleNormal="80" zoomScaleSheetLayoutView="100" zoomScalePageLayoutView="0" workbookViewId="0" topLeftCell="A1">
      <selection activeCell="H30" sqref="B30:I73"/>
    </sheetView>
  </sheetViews>
  <sheetFormatPr defaultColWidth="9.140625" defaultRowHeight="15"/>
  <cols>
    <col min="2" max="2" width="26.421875" style="0" customWidth="1"/>
    <col min="3" max="3" width="39.00390625" style="2" customWidth="1"/>
    <col min="4" max="4" width="14.8515625" style="2" bestFit="1" customWidth="1"/>
    <col min="5" max="6" width="14.8515625" style="2" customWidth="1"/>
    <col min="7" max="7" width="16.28125" style="2" customWidth="1"/>
    <col min="8" max="8" width="13.57421875" style="51" customWidth="1"/>
    <col min="9" max="9" width="16.140625" style="0" customWidth="1"/>
    <col min="10" max="10" width="17.57421875" style="0" customWidth="1"/>
    <col min="11" max="11" width="52.8515625" style="0" customWidth="1"/>
    <col min="12" max="12" width="58.00390625" style="0" customWidth="1"/>
    <col min="13" max="13" width="15.00390625" style="0" customWidth="1"/>
    <col min="14" max="14" width="16.7109375" style="0" customWidth="1"/>
    <col min="15" max="15" width="16.140625" style="0" customWidth="1"/>
    <col min="16" max="16" width="19.140625" style="0" customWidth="1"/>
    <col min="17" max="18" width="17.421875" style="0" customWidth="1"/>
    <col min="20" max="20" width="31.00390625" style="0" customWidth="1"/>
  </cols>
  <sheetData>
    <row r="1" spans="3:24" ht="176.25" customHeight="1">
      <c r="C1" s="253" t="s">
        <v>148</v>
      </c>
      <c r="D1" s="254"/>
      <c r="E1" s="255"/>
      <c r="F1" s="27"/>
      <c r="G1" s="27"/>
      <c r="H1" s="50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2:24" ht="36" customHeight="1">
      <c r="B2" s="26"/>
      <c r="C2" s="55" t="s">
        <v>52</v>
      </c>
      <c r="D2" s="27"/>
      <c r="E2" s="27"/>
      <c r="F2" s="27"/>
      <c r="G2" s="27"/>
      <c r="H2" s="50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2:24" ht="24.75" customHeight="1">
      <c r="B3" s="26"/>
      <c r="C3" s="6" t="s">
        <v>83</v>
      </c>
      <c r="D3" s="256" t="s">
        <v>168</v>
      </c>
      <c r="E3" s="256"/>
      <c r="F3" s="27"/>
      <c r="G3" s="27"/>
      <c r="H3" s="50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2:24" ht="53.25" customHeight="1">
      <c r="B4" s="26"/>
      <c r="C4" s="6" t="s">
        <v>113</v>
      </c>
      <c r="D4" s="256" t="s">
        <v>167</v>
      </c>
      <c r="E4" s="256"/>
      <c r="F4" s="27"/>
      <c r="G4" s="27"/>
      <c r="H4" s="50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2:24" ht="34.5" customHeight="1">
      <c r="B5" s="26"/>
      <c r="C5" s="6" t="s">
        <v>111</v>
      </c>
      <c r="D5" s="93">
        <f>'1.) Megye_ITP_3. fejezet'!C9</f>
        <v>32.098</v>
      </c>
      <c r="E5" s="7"/>
      <c r="F5" s="27"/>
      <c r="G5" s="27"/>
      <c r="H5" s="50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2:24" ht="15">
      <c r="B6" s="26"/>
      <c r="C6" s="27"/>
      <c r="D6" s="27"/>
      <c r="E6" s="27"/>
      <c r="F6" s="27"/>
      <c r="G6" s="27"/>
      <c r="H6" s="50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2:24" ht="17.25" customHeight="1">
      <c r="B7" s="26"/>
      <c r="C7" s="27"/>
      <c r="D7" s="27"/>
      <c r="E7" s="27"/>
      <c r="F7" s="27"/>
      <c r="G7" s="27"/>
      <c r="H7" s="50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2:24" ht="15">
      <c r="B8" s="26"/>
      <c r="C8" s="27"/>
      <c r="D8" s="27"/>
      <c r="E8" s="27"/>
      <c r="F8" s="28"/>
      <c r="G8" s="27"/>
      <c r="H8" s="50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</row>
    <row r="9" spans="2:24" ht="25.5" customHeight="1">
      <c r="B9" s="26"/>
      <c r="C9" s="3" t="s">
        <v>50</v>
      </c>
      <c r="D9" s="91">
        <f>'1.) Megye_ITP_3. fejezet'!C9</f>
        <v>32.098</v>
      </c>
      <c r="E9" s="30"/>
      <c r="F9" s="27"/>
      <c r="G9" s="27"/>
      <c r="H9" s="50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2:24" ht="38.25" customHeight="1">
      <c r="B10" s="26"/>
      <c r="C10" s="3" t="s">
        <v>107</v>
      </c>
      <c r="D10" s="91">
        <v>798.685</v>
      </c>
      <c r="E10" s="30"/>
      <c r="F10" s="27"/>
      <c r="G10" s="27"/>
      <c r="H10" s="50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2:24" ht="22.5" customHeight="1">
      <c r="B11" s="26"/>
      <c r="C11" s="3" t="s">
        <v>49</v>
      </c>
      <c r="D11" s="4">
        <f>D9/D10</f>
        <v>0.04018855994541027</v>
      </c>
      <c r="E11" s="56"/>
      <c r="F11" s="57"/>
      <c r="G11" s="57"/>
      <c r="H11" s="58"/>
      <c r="I11" s="29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2:24" ht="22.5" customHeight="1">
      <c r="B12" s="26"/>
      <c r="C12" s="89"/>
      <c r="D12" s="90"/>
      <c r="E12" s="56"/>
      <c r="F12" s="57"/>
      <c r="G12" s="57"/>
      <c r="H12" s="58"/>
      <c r="I12" s="29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2:24" ht="22.5" customHeight="1" thickBot="1">
      <c r="B13" s="26"/>
      <c r="C13" s="89"/>
      <c r="D13" s="90"/>
      <c r="E13" s="56"/>
      <c r="F13" s="57"/>
      <c r="G13" s="57"/>
      <c r="H13" s="58"/>
      <c r="I13" s="29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2:23" ht="45.75" thickBot="1">
      <c r="B14" s="126" t="s">
        <v>123</v>
      </c>
      <c r="C14" s="127" t="s">
        <v>4</v>
      </c>
      <c r="D14" s="128" t="s">
        <v>5</v>
      </c>
      <c r="E14" s="129" t="s">
        <v>120</v>
      </c>
      <c r="F14" s="130" t="s">
        <v>119</v>
      </c>
      <c r="G14" s="131" t="s">
        <v>155</v>
      </c>
      <c r="H14" s="132" t="s">
        <v>6</v>
      </c>
      <c r="I14" s="130" t="s">
        <v>121</v>
      </c>
      <c r="J14" s="139" t="s">
        <v>122</v>
      </c>
      <c r="K14" s="17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2:23" ht="67.5" customHeight="1">
      <c r="B15" s="245" t="s">
        <v>61</v>
      </c>
      <c r="C15" s="133" t="s">
        <v>11</v>
      </c>
      <c r="D15" s="134" t="s">
        <v>12</v>
      </c>
      <c r="E15" s="135">
        <v>275</v>
      </c>
      <c r="F15" s="170">
        <f>ROUNDUP(E15*('[1]1.) Megye_ITP_3. fejezet'!C19/'[1]1.) Megye_ITP_3. fejezet'!C16),2)</f>
        <v>9.799999999999999</v>
      </c>
      <c r="G15" s="179">
        <v>10</v>
      </c>
      <c r="H15" s="296">
        <v>1410</v>
      </c>
      <c r="I15" s="297">
        <f>ROUNDUP(H15*('1.) Megye_ITP_3. fejezet'!C16/'1.) Megye_ITP_3. fejezet'!C18),2)</f>
        <v>50.83</v>
      </c>
      <c r="J15" s="150">
        <v>50.83</v>
      </c>
      <c r="K15" s="176"/>
      <c r="L15" s="159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</row>
    <row r="16" spans="2:23" ht="30">
      <c r="B16" s="246"/>
      <c r="C16" s="124" t="s">
        <v>16</v>
      </c>
      <c r="D16" s="122" t="s">
        <v>17</v>
      </c>
      <c r="E16" s="121">
        <v>68</v>
      </c>
      <c r="F16" s="171">
        <f>ROUNDUP(E16*('[1]1.) Megye_ITP_3. fejezet'!E19/'[1]1.) Megye_ITP_3. fejezet'!E16),2)</f>
        <v>2.7399999999999998</v>
      </c>
      <c r="G16" s="180">
        <v>13.66</v>
      </c>
      <c r="H16" s="298">
        <v>349</v>
      </c>
      <c r="I16" s="299">
        <f>ROUNDUP(H16*('1.) Megye_ITP_3. fejezet'!E16/'1.) Megye_ITP_3. fejezet'!E18),2)</f>
        <v>14.11</v>
      </c>
      <c r="J16" s="151">
        <v>14.11</v>
      </c>
      <c r="K16" s="17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2:23" ht="44.25" customHeight="1" thickBot="1">
      <c r="B17" s="247"/>
      <c r="C17" s="125" t="s">
        <v>18</v>
      </c>
      <c r="D17" s="123" t="s">
        <v>8</v>
      </c>
      <c r="E17" s="111">
        <v>2500</v>
      </c>
      <c r="F17" s="174">
        <f>ROUNDUP(E17*('[1]1.) Megye_ITP_3. fejezet'!F19/'[1]1.) Megye_ITP_3. fejezet'!F16),0)</f>
        <v>100</v>
      </c>
      <c r="G17" s="169">
        <v>100</v>
      </c>
      <c r="H17" s="300">
        <v>12561</v>
      </c>
      <c r="I17" s="301">
        <f>ROUNDUP(H17*('1.) Megye_ITP_3. fejezet'!F16/'1.) Megye_ITP_3. fejezet'!F18),0)</f>
        <v>460</v>
      </c>
      <c r="J17" s="152">
        <v>460</v>
      </c>
      <c r="K17" s="176"/>
      <c r="L17" s="26"/>
      <c r="M17" s="160"/>
      <c r="N17" s="26"/>
      <c r="O17" s="26"/>
      <c r="P17" s="26"/>
      <c r="Q17" s="26"/>
      <c r="R17" s="26"/>
      <c r="S17" s="26"/>
      <c r="T17" s="26"/>
      <c r="U17" s="26"/>
      <c r="V17" s="26"/>
      <c r="W17" s="26"/>
    </row>
    <row r="18" spans="2:23" ht="45.75" thickBot="1">
      <c r="B18" s="136" t="s">
        <v>62</v>
      </c>
      <c r="C18" s="137" t="s">
        <v>19</v>
      </c>
      <c r="D18" s="120" t="s">
        <v>20</v>
      </c>
      <c r="E18" s="138">
        <v>279000</v>
      </c>
      <c r="F18" s="184">
        <f>ROUNDUP(E18*('[1]1.) Megye_ITP_3. fejezet'!G19/'[1]1.) Megye_ITP_3. fejezet'!G16),2)</f>
        <v>11212.11</v>
      </c>
      <c r="G18" s="181">
        <v>11220</v>
      </c>
      <c r="H18" s="302">
        <v>1311300</v>
      </c>
      <c r="I18" s="297">
        <f>ROUNDUP(H18*('1.) Megye_ITP_3. fejezet'!G16/'1.) Megye_ITP_3. fejezet'!G18),2)</f>
        <v>52697.240000000005</v>
      </c>
      <c r="J18" s="150">
        <v>52697.24</v>
      </c>
      <c r="K18" s="17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2:23" ht="30">
      <c r="B19" s="245" t="s">
        <v>63</v>
      </c>
      <c r="C19" s="133" t="s">
        <v>30</v>
      </c>
      <c r="D19" s="134" t="s">
        <v>17</v>
      </c>
      <c r="E19" s="135">
        <v>240</v>
      </c>
      <c r="F19" s="170">
        <f>ROUNDUP(E19*('[1]1.) Megye_ITP_3. fejezet'!H19/'[1]1.) Megye_ITP_3. fejezet'!H16),2)</f>
        <v>10.049999999999999</v>
      </c>
      <c r="G19" s="179">
        <v>10.05</v>
      </c>
      <c r="H19" s="135">
        <v>665</v>
      </c>
      <c r="I19" s="297">
        <f>ROUNDUP(H19*('1.) Megye_ITP_3. fejezet'!H16/'1.) Megye_ITP_3. fejezet'!H18),2)</f>
        <v>27.84</v>
      </c>
      <c r="J19" s="150">
        <v>27.84</v>
      </c>
      <c r="K19" s="17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2:23" ht="30.75" thickBot="1">
      <c r="B20" s="247"/>
      <c r="C20" s="125" t="s">
        <v>35</v>
      </c>
      <c r="D20" s="123" t="s">
        <v>100</v>
      </c>
      <c r="E20" s="111">
        <v>13106</v>
      </c>
      <c r="F20" s="172">
        <v>507</v>
      </c>
      <c r="G20" s="182">
        <v>507</v>
      </c>
      <c r="H20" s="300">
        <v>103741</v>
      </c>
      <c r="I20" s="301">
        <f>ROUNDUP(H20*('1.) Megye_ITP_3. fejezet'!I16/'1.) Megye_ITP_3. fejezet'!I18),2)</f>
        <v>4555.2300000000005</v>
      </c>
      <c r="J20" s="153">
        <v>4555.23</v>
      </c>
      <c r="K20" s="17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2:23" ht="90">
      <c r="B21" s="245" t="s">
        <v>64</v>
      </c>
      <c r="C21" s="133" t="s">
        <v>40</v>
      </c>
      <c r="D21" s="134" t="s">
        <v>8</v>
      </c>
      <c r="E21" s="135">
        <v>185</v>
      </c>
      <c r="F21" s="173">
        <f>ROUNDUP(E21*('[1]1.) Megye_ITP_3. fejezet'!J19/'[1]1.) Megye_ITP_3. fejezet'!J16),0)</f>
        <v>10</v>
      </c>
      <c r="G21" s="168">
        <v>10</v>
      </c>
      <c r="H21" s="135">
        <v>897</v>
      </c>
      <c r="I21" s="297">
        <f>ROUNDUP(H21*('1.) Megye_ITP_3. fejezet'!J16/'1.) Megye_ITP_3. fejezet'!J18),0)</f>
        <v>44</v>
      </c>
      <c r="J21" s="154">
        <v>44</v>
      </c>
      <c r="K21" s="17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2:23" ht="27" customHeight="1" thickBot="1">
      <c r="B22" s="247"/>
      <c r="C22" s="125" t="s">
        <v>43</v>
      </c>
      <c r="D22" s="123" t="s">
        <v>44</v>
      </c>
      <c r="E22" s="111">
        <v>232</v>
      </c>
      <c r="F22" s="174">
        <f>ROUNDUP(E22*('[1]1.) Megye_ITP_3. fejezet'!L19/'[1]1.) Megye_ITP_3. fejezet'!L16),0)</f>
        <v>8</v>
      </c>
      <c r="G22" s="169">
        <v>8</v>
      </c>
      <c r="H22" s="300">
        <v>1125</v>
      </c>
      <c r="I22" s="301">
        <f>ROUNDUP(H22*('1.) Megye_ITP_3. fejezet'!L16/'1.) Megye_ITP_3. fejezet'!L18),2)</f>
        <v>38.919999999999995</v>
      </c>
      <c r="J22" s="152">
        <v>38.92</v>
      </c>
      <c r="K22" s="17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2:23" ht="94.5" customHeight="1">
      <c r="B23" s="241" t="s">
        <v>65</v>
      </c>
      <c r="C23" s="133" t="s">
        <v>47</v>
      </c>
      <c r="D23" s="134" t="s">
        <v>45</v>
      </c>
      <c r="E23" s="135">
        <v>8580</v>
      </c>
      <c r="F23" s="173">
        <f>ROUNDUP(E23*('[1]1.) Megye_ITP_3. fejezet'!M19/'[1]1.) Megye_ITP_3. fejezet'!M16),0)</f>
        <v>345</v>
      </c>
      <c r="G23" s="168">
        <v>345</v>
      </c>
      <c r="H23" s="296">
        <v>37522</v>
      </c>
      <c r="I23" s="297">
        <f>ROUNDUP(H23*('1.) Megye_ITP_3. fejezet'!M16/'1.) Megye_ITP_3. fejezet'!M18),0)</f>
        <v>1673</v>
      </c>
      <c r="J23" s="154">
        <v>1673</v>
      </c>
      <c r="K23" s="17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2:23" ht="94.5" customHeight="1" thickBot="1">
      <c r="B24" s="242"/>
      <c r="C24" s="125" t="s">
        <v>126</v>
      </c>
      <c r="D24" s="123" t="s">
        <v>45</v>
      </c>
      <c r="E24" s="111">
        <v>26600</v>
      </c>
      <c r="F24" s="174">
        <f>ROUNDUP(E24*('[1]1.) Megye_ITP_3. fejezet'!O19/'[1]1.) Megye_ITP_3. fejezet'!O16),0)</f>
        <v>1070</v>
      </c>
      <c r="G24" s="169">
        <v>1070</v>
      </c>
      <c r="H24" s="300">
        <v>129010</v>
      </c>
      <c r="I24" s="301">
        <f>ROUNDUP(H24*('1.) Megye_ITP_3. fejezet'!O16/'1.) Megye_ITP_3. fejezet'!O18),0)</f>
        <v>5049</v>
      </c>
      <c r="J24" s="175">
        <v>5049</v>
      </c>
      <c r="K24" s="17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1:24" ht="41.25" customHeight="1">
      <c r="A25" s="116"/>
      <c r="B25" s="114"/>
      <c r="C25" s="114"/>
      <c r="D25" s="114"/>
      <c r="E25" s="115"/>
      <c r="F25" s="117"/>
      <c r="G25" s="117"/>
      <c r="H25" s="115"/>
      <c r="I25" s="118"/>
      <c r="J25" s="118"/>
      <c r="K25" s="119"/>
      <c r="L25" s="83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35.25" customHeight="1">
      <c r="A26" s="244" t="s">
        <v>130</v>
      </c>
      <c r="B26" s="244"/>
      <c r="C26" s="244"/>
      <c r="D26" s="244"/>
      <c r="E26" s="244"/>
      <c r="F26" s="244"/>
      <c r="G26" s="244"/>
      <c r="H26" s="244"/>
      <c r="I26" s="244"/>
      <c r="J26" s="244"/>
      <c r="K26" s="142"/>
      <c r="L26" s="142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2:24" ht="35.25" customHeight="1">
      <c r="B27" s="26"/>
      <c r="C27" s="27"/>
      <c r="D27" s="27"/>
      <c r="E27" s="27"/>
      <c r="F27" s="27"/>
      <c r="G27" s="27"/>
      <c r="H27" s="50"/>
      <c r="I27" s="26"/>
      <c r="J27" s="26"/>
      <c r="K27" s="26"/>
      <c r="L27" s="53"/>
      <c r="M27" s="26"/>
      <c r="N27" s="53"/>
      <c r="O27" s="53"/>
      <c r="P27" s="53"/>
      <c r="Q27" s="26"/>
      <c r="R27" s="26"/>
      <c r="S27" s="26"/>
      <c r="T27" s="26"/>
      <c r="U27" s="26"/>
      <c r="V27" s="26"/>
      <c r="W27" s="26"/>
      <c r="X27" s="26"/>
    </row>
    <row r="28" spans="2:23" s="1" customFormat="1" ht="113.25" customHeight="1">
      <c r="B28" s="31" t="s">
        <v>3</v>
      </c>
      <c r="C28" s="92" t="s">
        <v>4</v>
      </c>
      <c r="D28" s="92" t="s">
        <v>5</v>
      </c>
      <c r="E28" s="92" t="s">
        <v>109</v>
      </c>
      <c r="F28" s="92" t="s">
        <v>120</v>
      </c>
      <c r="G28" s="92" t="s">
        <v>119</v>
      </c>
      <c r="H28" s="92" t="s">
        <v>6</v>
      </c>
      <c r="I28" s="92" t="s">
        <v>121</v>
      </c>
      <c r="J28" s="98"/>
      <c r="K28" s="98"/>
      <c r="L28" s="98"/>
      <c r="M28" s="98"/>
      <c r="N28" s="98"/>
      <c r="O28" s="98"/>
      <c r="P28" s="98"/>
      <c r="Q28" s="98"/>
      <c r="R28" s="99"/>
      <c r="S28" s="98"/>
      <c r="T28" s="100"/>
      <c r="U28" s="54"/>
      <c r="V28" s="54"/>
      <c r="W28" s="54"/>
    </row>
    <row r="29" spans="2:23" s="1" customFormat="1" ht="48.75" customHeight="1">
      <c r="B29" s="238" t="s">
        <v>61</v>
      </c>
      <c r="C29" s="239"/>
      <c r="D29" s="239"/>
      <c r="E29" s="239"/>
      <c r="F29" s="239"/>
      <c r="G29" s="239"/>
      <c r="H29" s="239"/>
      <c r="I29" s="240"/>
      <c r="J29" s="101"/>
      <c r="K29" s="102"/>
      <c r="L29" s="101"/>
      <c r="M29" s="102"/>
      <c r="N29" s="101"/>
      <c r="O29" s="101"/>
      <c r="P29" s="101"/>
      <c r="Q29" s="101"/>
      <c r="R29" s="100"/>
      <c r="S29" s="100"/>
      <c r="T29" s="100"/>
      <c r="U29" s="54"/>
      <c r="V29" s="54"/>
      <c r="W29" s="54"/>
    </row>
    <row r="30" spans="2:23" ht="30" customHeight="1">
      <c r="B30" s="243" t="s">
        <v>89</v>
      </c>
      <c r="C30" s="195" t="s">
        <v>7</v>
      </c>
      <c r="D30" s="195" t="s">
        <v>8</v>
      </c>
      <c r="E30" s="303">
        <f>+'1.) Megye_ITP_3. fejezet'!C16/'1.) Megye_ITP_3. fejezet'!C18</f>
        <v>0.03604591357732405</v>
      </c>
      <c r="F30" s="304"/>
      <c r="G30" s="305"/>
      <c r="H30" s="156">
        <v>8189</v>
      </c>
      <c r="I30" s="306">
        <f>ROUNDUP(H30*$E$30,0)</f>
        <v>296</v>
      </c>
      <c r="J30" s="103"/>
      <c r="K30" s="102"/>
      <c r="L30" s="103"/>
      <c r="M30" s="102"/>
      <c r="N30" s="103"/>
      <c r="O30" s="104"/>
      <c r="P30" s="105"/>
      <c r="Q30" s="105"/>
      <c r="R30" s="106"/>
      <c r="S30" s="106"/>
      <c r="T30" s="107"/>
      <c r="U30" s="26"/>
      <c r="V30" s="26"/>
      <c r="W30" s="26"/>
    </row>
    <row r="31" spans="2:23" ht="39.75" customHeight="1">
      <c r="B31" s="243"/>
      <c r="C31" s="195" t="s">
        <v>9</v>
      </c>
      <c r="D31" s="195" t="s">
        <v>8</v>
      </c>
      <c r="E31" s="307"/>
      <c r="F31" s="304"/>
      <c r="G31" s="305"/>
      <c r="H31" s="52">
        <v>189</v>
      </c>
      <c r="I31" s="306">
        <f>ROUNDUP(H31*$E$30,0)</f>
        <v>7</v>
      </c>
      <c r="J31" s="103"/>
      <c r="K31" s="102"/>
      <c r="L31" s="103"/>
      <c r="M31" s="102"/>
      <c r="N31" s="103"/>
      <c r="O31" s="104"/>
      <c r="P31" s="105"/>
      <c r="Q31" s="105"/>
      <c r="R31" s="106"/>
      <c r="S31" s="106"/>
      <c r="T31" s="107"/>
      <c r="U31" s="26"/>
      <c r="V31" s="26"/>
      <c r="W31" s="26"/>
    </row>
    <row r="32" spans="2:23" ht="45.75" customHeight="1">
      <c r="B32" s="243"/>
      <c r="C32" s="195" t="s">
        <v>10</v>
      </c>
      <c r="D32" s="195" t="s">
        <v>8</v>
      </c>
      <c r="E32" s="307"/>
      <c r="F32" s="305"/>
      <c r="G32" s="305"/>
      <c r="H32" s="156">
        <v>8000</v>
      </c>
      <c r="I32" s="306">
        <f>ROUNDUP(H32*$E$30,0)</f>
        <v>289</v>
      </c>
      <c r="J32" s="103"/>
      <c r="K32" s="102"/>
      <c r="L32" s="103"/>
      <c r="M32" s="102"/>
      <c r="N32" s="103"/>
      <c r="O32" s="104"/>
      <c r="P32" s="105"/>
      <c r="Q32" s="105"/>
      <c r="R32" s="106"/>
      <c r="S32" s="106"/>
      <c r="T32" s="107"/>
      <c r="U32" s="26"/>
      <c r="V32" s="26"/>
      <c r="W32" s="26"/>
    </row>
    <row r="33" spans="2:23" ht="35.25" customHeight="1">
      <c r="B33" s="243"/>
      <c r="C33" s="96" t="s">
        <v>11</v>
      </c>
      <c r="D33" s="96" t="s">
        <v>12</v>
      </c>
      <c r="E33" s="307"/>
      <c r="F33" s="96">
        <v>275</v>
      </c>
      <c r="G33" s="96">
        <f>ROUND(F33*E30,2)</f>
        <v>9.91</v>
      </c>
      <c r="H33" s="308">
        <v>1410</v>
      </c>
      <c r="I33" s="309">
        <f>ROUNDUP(H33*$E$30,2)</f>
        <v>50.83</v>
      </c>
      <c r="J33" s="103"/>
      <c r="K33" s="102"/>
      <c r="L33" s="103"/>
      <c r="M33" s="102"/>
      <c r="N33" s="103"/>
      <c r="O33" s="104"/>
      <c r="P33" s="105"/>
      <c r="Q33" s="105"/>
      <c r="R33" s="106"/>
      <c r="S33" s="106"/>
      <c r="T33" s="107"/>
      <c r="U33" s="26"/>
      <c r="V33" s="26"/>
      <c r="W33" s="26"/>
    </row>
    <row r="34" spans="2:23" ht="37.5" customHeight="1">
      <c r="B34" s="243"/>
      <c r="C34" s="195" t="s">
        <v>13</v>
      </c>
      <c r="D34" s="195" t="s">
        <v>12</v>
      </c>
      <c r="E34" s="310"/>
      <c r="F34" s="305"/>
      <c r="G34" s="305"/>
      <c r="H34" s="52">
        <v>504</v>
      </c>
      <c r="I34" s="309">
        <f>ROUNDUP(H34*$E$30,2)</f>
        <v>18.17</v>
      </c>
      <c r="J34" s="103"/>
      <c r="K34" s="102"/>
      <c r="L34" s="103"/>
      <c r="M34" s="102"/>
      <c r="N34" s="103"/>
      <c r="O34" s="104"/>
      <c r="P34" s="105"/>
      <c r="Q34" s="105"/>
      <c r="R34" s="106"/>
      <c r="S34" s="106"/>
      <c r="T34" s="107"/>
      <c r="U34" s="26"/>
      <c r="V34" s="26"/>
      <c r="W34" s="26"/>
    </row>
    <row r="35" spans="2:23" ht="60">
      <c r="B35" s="250" t="s">
        <v>90</v>
      </c>
      <c r="C35" s="195" t="s">
        <v>14</v>
      </c>
      <c r="D35" s="195" t="s">
        <v>15</v>
      </c>
      <c r="E35" s="303">
        <f>+'1.) Megye_ITP_3. fejezet'!D16/'1.) Megye_ITP_3. fejezet'!D18</f>
        <v>0.03936870399678448</v>
      </c>
      <c r="F35" s="305"/>
      <c r="G35" s="305"/>
      <c r="H35" s="156">
        <v>1146047</v>
      </c>
      <c r="I35" s="306">
        <f>ROUNDUP(H35*E35,0)</f>
        <v>45119</v>
      </c>
      <c r="J35" s="103"/>
      <c r="K35" s="102"/>
      <c r="L35" s="103"/>
      <c r="M35" s="102"/>
      <c r="N35" s="103"/>
      <c r="O35" s="104"/>
      <c r="P35" s="105"/>
      <c r="Q35" s="105"/>
      <c r="R35" s="106"/>
      <c r="S35" s="106"/>
      <c r="T35" s="107"/>
      <c r="U35" s="26"/>
      <c r="V35" s="26"/>
      <c r="W35" s="26"/>
    </row>
    <row r="36" spans="2:23" ht="18.75">
      <c r="B36" s="252"/>
      <c r="C36" s="195" t="s">
        <v>150</v>
      </c>
      <c r="D36" s="195" t="s">
        <v>151</v>
      </c>
      <c r="E36" s="310"/>
      <c r="F36" s="305"/>
      <c r="G36" s="305"/>
      <c r="H36" s="311">
        <v>1629.78</v>
      </c>
      <c r="I36" s="306">
        <f>+H36*E35</f>
        <v>64.1623263998794</v>
      </c>
      <c r="J36" s="103"/>
      <c r="K36" s="102"/>
      <c r="L36" s="103"/>
      <c r="M36" s="102"/>
      <c r="N36" s="103"/>
      <c r="O36" s="104"/>
      <c r="P36" s="105"/>
      <c r="Q36" s="105"/>
      <c r="R36" s="106"/>
      <c r="S36" s="106"/>
      <c r="T36" s="107"/>
      <c r="U36" s="26"/>
      <c r="V36" s="26"/>
      <c r="W36" s="26"/>
    </row>
    <row r="37" spans="2:23" ht="30">
      <c r="B37" s="248" t="s">
        <v>91</v>
      </c>
      <c r="C37" s="96" t="s">
        <v>16</v>
      </c>
      <c r="D37" s="96" t="s">
        <v>17</v>
      </c>
      <c r="E37" s="303">
        <f>+'1.) Megye_ITP_3. fejezet'!E16/'1.) Megye_ITP_3. fejezet'!E18</f>
        <v>0.04040143586632287</v>
      </c>
      <c r="F37" s="96">
        <v>68</v>
      </c>
      <c r="G37" s="312">
        <f>ROUNDUP(F37*E37,2)</f>
        <v>2.75</v>
      </c>
      <c r="H37" s="313">
        <v>349</v>
      </c>
      <c r="I37" s="309">
        <f>ROUNDUP(H37*E37,2)</f>
        <v>14.11</v>
      </c>
      <c r="J37" s="103"/>
      <c r="K37" s="102"/>
      <c r="L37" s="103"/>
      <c r="M37" s="102"/>
      <c r="N37" s="103"/>
      <c r="O37" s="104"/>
      <c r="P37" s="105"/>
      <c r="Q37" s="105"/>
      <c r="R37" s="106"/>
      <c r="S37" s="106"/>
      <c r="T37" s="107"/>
      <c r="U37" s="26"/>
      <c r="V37" s="26"/>
      <c r="W37" s="26"/>
    </row>
    <row r="38" spans="2:23" ht="30">
      <c r="B38" s="249"/>
      <c r="C38" s="96" t="s">
        <v>153</v>
      </c>
      <c r="D38" s="96" t="s">
        <v>8</v>
      </c>
      <c r="E38" s="310"/>
      <c r="F38" s="96">
        <v>1141</v>
      </c>
      <c r="G38" s="312">
        <f>ROUNDUP(F38*E37,2)</f>
        <v>46.1</v>
      </c>
      <c r="H38" s="313">
        <v>986</v>
      </c>
      <c r="I38" s="309">
        <f>ROUNDUP(H38*E37,0)</f>
        <v>40</v>
      </c>
      <c r="J38" s="103"/>
      <c r="K38" s="102"/>
      <c r="L38" s="103"/>
      <c r="M38" s="102"/>
      <c r="N38" s="103"/>
      <c r="O38" s="104"/>
      <c r="P38" s="105"/>
      <c r="Q38" s="105"/>
      <c r="R38" s="106"/>
      <c r="S38" s="106"/>
      <c r="T38" s="107"/>
      <c r="U38" s="26"/>
      <c r="V38" s="26"/>
      <c r="W38" s="26"/>
    </row>
    <row r="39" spans="2:23" ht="30">
      <c r="B39" s="248" t="s">
        <v>92</v>
      </c>
      <c r="C39" s="96" t="s">
        <v>18</v>
      </c>
      <c r="D39" s="96" t="s">
        <v>8</v>
      </c>
      <c r="E39" s="303">
        <f>+'1.) Megye_ITP_3. fejezet'!F16/'1.) Megye_ITP_3. fejezet'!F18</f>
        <v>0.03655962487525462</v>
      </c>
      <c r="F39" s="96">
        <v>2500</v>
      </c>
      <c r="G39" s="96">
        <f>ROUNDUP(F39*E39,0)</f>
        <v>92</v>
      </c>
      <c r="H39" s="308">
        <v>12561</v>
      </c>
      <c r="I39" s="306">
        <f>ROUNDUP(H39*$E$39,0)</f>
        <v>460</v>
      </c>
      <c r="J39" s="103"/>
      <c r="K39" s="102"/>
      <c r="L39" s="103"/>
      <c r="M39" s="102"/>
      <c r="N39" s="103"/>
      <c r="O39" s="104"/>
      <c r="P39" s="105"/>
      <c r="Q39" s="105"/>
      <c r="R39" s="106"/>
      <c r="S39" s="106"/>
      <c r="T39" s="107"/>
      <c r="U39" s="26"/>
      <c r="V39" s="26"/>
      <c r="W39" s="26"/>
    </row>
    <row r="40" spans="2:23" ht="41.25" customHeight="1">
      <c r="B40" s="257"/>
      <c r="C40" s="195" t="s">
        <v>108</v>
      </c>
      <c r="D40" s="195" t="s">
        <v>8</v>
      </c>
      <c r="E40" s="307"/>
      <c r="F40" s="305"/>
      <c r="G40" s="305"/>
      <c r="H40" s="156">
        <v>12444</v>
      </c>
      <c r="I40" s="306">
        <f>ROUNDUP(H40*$E$39,0)</f>
        <v>455</v>
      </c>
      <c r="J40" s="103"/>
      <c r="K40" s="102"/>
      <c r="L40" s="103"/>
      <c r="M40" s="102"/>
      <c r="N40" s="103"/>
      <c r="O40" s="104"/>
      <c r="P40" s="105"/>
      <c r="Q40" s="105"/>
      <c r="R40" s="106"/>
      <c r="S40" s="106"/>
      <c r="T40" s="107"/>
      <c r="U40" s="26"/>
      <c r="V40" s="26"/>
      <c r="W40" s="26"/>
    </row>
    <row r="41" spans="2:23" ht="42" customHeight="1">
      <c r="B41" s="257"/>
      <c r="C41" s="195" t="s">
        <v>104</v>
      </c>
      <c r="D41" s="195" t="s">
        <v>8</v>
      </c>
      <c r="E41" s="307"/>
      <c r="F41" s="305"/>
      <c r="G41" s="305"/>
      <c r="H41" s="156">
        <v>2000</v>
      </c>
      <c r="I41" s="306">
        <f>ROUNDUP(H41*$E$39,0)</f>
        <v>74</v>
      </c>
      <c r="J41" s="103"/>
      <c r="K41" s="102"/>
      <c r="L41" s="103"/>
      <c r="M41" s="102"/>
      <c r="N41" s="103"/>
      <c r="O41" s="104"/>
      <c r="P41" s="105"/>
      <c r="Q41" s="105"/>
      <c r="R41" s="106"/>
      <c r="S41" s="106"/>
      <c r="T41" s="107"/>
      <c r="U41" s="26"/>
      <c r="V41" s="26"/>
      <c r="W41" s="26"/>
    </row>
    <row r="42" spans="2:23" ht="42" customHeight="1">
      <c r="B42" s="249"/>
      <c r="C42" s="195" t="s">
        <v>105</v>
      </c>
      <c r="D42" s="195" t="s">
        <v>8</v>
      </c>
      <c r="E42" s="310"/>
      <c r="F42" s="305"/>
      <c r="G42" s="305"/>
      <c r="H42" s="156">
        <v>14750</v>
      </c>
      <c r="I42" s="306">
        <f>ROUNDUP(H42*$E$39,0)</f>
        <v>540</v>
      </c>
      <c r="J42" s="103"/>
      <c r="K42" s="102"/>
      <c r="L42" s="103"/>
      <c r="M42" s="102"/>
      <c r="N42" s="103"/>
      <c r="O42" s="104"/>
      <c r="P42" s="105"/>
      <c r="Q42" s="105"/>
      <c r="R42" s="106"/>
      <c r="S42" s="106"/>
      <c r="T42" s="107"/>
      <c r="U42" s="26"/>
      <c r="V42" s="26"/>
      <c r="W42" s="26"/>
    </row>
    <row r="43" spans="2:23" ht="45" customHeight="1">
      <c r="B43" s="238" t="s">
        <v>62</v>
      </c>
      <c r="C43" s="239"/>
      <c r="D43" s="239"/>
      <c r="E43" s="239"/>
      <c r="F43" s="239"/>
      <c r="G43" s="239"/>
      <c r="H43" s="239"/>
      <c r="I43" s="240"/>
      <c r="J43" s="103"/>
      <c r="K43" s="102"/>
      <c r="L43" s="103"/>
      <c r="M43" s="102"/>
      <c r="N43" s="103"/>
      <c r="O43" s="104"/>
      <c r="P43" s="105"/>
      <c r="Q43" s="105"/>
      <c r="R43" s="106"/>
      <c r="S43" s="106"/>
      <c r="T43" s="107"/>
      <c r="U43" s="26"/>
      <c r="V43" s="26"/>
      <c r="W43" s="26"/>
    </row>
    <row r="44" spans="2:23" ht="39" customHeight="1">
      <c r="B44" s="243" t="s">
        <v>93</v>
      </c>
      <c r="C44" s="96" t="s">
        <v>19</v>
      </c>
      <c r="D44" s="96" t="s">
        <v>20</v>
      </c>
      <c r="E44" s="303">
        <f>+'1.) Megye_ITP_3. fejezet'!G16/'1.) Megye_ITP_3. fejezet'!G18</f>
        <v>0.04018701814752694</v>
      </c>
      <c r="F44" s="96">
        <v>279000</v>
      </c>
      <c r="G44" s="312">
        <f>ROUNDUP(F44*E44,2)</f>
        <v>11212.18</v>
      </c>
      <c r="H44" s="308">
        <v>1311300</v>
      </c>
      <c r="I44" s="309">
        <f>ROUNDUP(H44*$E$44,2)</f>
        <v>52697.240000000005</v>
      </c>
      <c r="J44" s="103"/>
      <c r="K44" s="102"/>
      <c r="L44" s="103"/>
      <c r="M44" s="102"/>
      <c r="N44" s="103"/>
      <c r="O44" s="104"/>
      <c r="P44" s="105"/>
      <c r="Q44" s="105"/>
      <c r="R44" s="106"/>
      <c r="S44" s="106"/>
      <c r="T44" s="107"/>
      <c r="U44" s="26"/>
      <c r="V44" s="26"/>
      <c r="W44" s="26"/>
    </row>
    <row r="45" spans="2:23" ht="50.25" customHeight="1">
      <c r="B45" s="243"/>
      <c r="C45" s="195" t="s">
        <v>159</v>
      </c>
      <c r="D45" s="195" t="s">
        <v>22</v>
      </c>
      <c r="E45" s="307"/>
      <c r="F45" s="305"/>
      <c r="G45" s="305"/>
      <c r="H45" s="156">
        <v>1240000</v>
      </c>
      <c r="I45" s="309">
        <f>ROUNDUP(H45*$E$44,0)</f>
        <v>49832</v>
      </c>
      <c r="J45" s="103"/>
      <c r="K45" s="102"/>
      <c r="L45" s="103"/>
      <c r="M45" s="102"/>
      <c r="N45" s="103"/>
      <c r="O45" s="104"/>
      <c r="P45" s="105"/>
      <c r="Q45" s="105"/>
      <c r="R45" s="106"/>
      <c r="S45" s="106"/>
      <c r="T45" s="107"/>
      <c r="U45" s="26"/>
      <c r="V45" s="26"/>
      <c r="W45" s="26"/>
    </row>
    <row r="46" spans="2:23" ht="36" customHeight="1">
      <c r="B46" s="243"/>
      <c r="C46" s="195" t="s">
        <v>23</v>
      </c>
      <c r="D46" s="195" t="s">
        <v>24</v>
      </c>
      <c r="E46" s="307"/>
      <c r="F46" s="305"/>
      <c r="G46" s="305"/>
      <c r="H46" s="156">
        <v>558000</v>
      </c>
      <c r="I46" s="309">
        <f>ROUNDUP(H46*$E$44,2)</f>
        <v>22424.359999999997</v>
      </c>
      <c r="J46" s="103"/>
      <c r="K46" s="102"/>
      <c r="L46" s="103"/>
      <c r="M46" s="102"/>
      <c r="N46" s="103"/>
      <c r="O46" s="104"/>
      <c r="P46" s="105"/>
      <c r="Q46" s="105"/>
      <c r="R46" s="106"/>
      <c r="S46" s="106"/>
      <c r="T46" s="107"/>
      <c r="U46" s="26"/>
      <c r="V46" s="26"/>
      <c r="W46" s="26"/>
    </row>
    <row r="47" spans="2:23" ht="33.75" customHeight="1">
      <c r="B47" s="243"/>
      <c r="C47" s="195" t="s">
        <v>13</v>
      </c>
      <c r="D47" s="195" t="s">
        <v>12</v>
      </c>
      <c r="E47" s="307"/>
      <c r="F47" s="305"/>
      <c r="G47" s="305"/>
      <c r="H47" s="156">
        <v>19</v>
      </c>
      <c r="I47" s="309">
        <f>ROUNDUP(H47*$E$44,2)</f>
        <v>0.77</v>
      </c>
      <c r="J47" s="103"/>
      <c r="K47" s="102"/>
      <c r="L47" s="103"/>
      <c r="M47" s="102"/>
      <c r="N47" s="103"/>
      <c r="O47" s="104"/>
      <c r="P47" s="105"/>
      <c r="Q47" s="105"/>
      <c r="R47" s="106"/>
      <c r="S47" s="106"/>
      <c r="T47" s="107"/>
      <c r="U47" s="26"/>
      <c r="V47" s="26"/>
      <c r="W47" s="26"/>
    </row>
    <row r="48" spans="2:23" ht="37.5" customHeight="1">
      <c r="B48" s="243"/>
      <c r="C48" s="195" t="s">
        <v>25</v>
      </c>
      <c r="D48" s="195" t="s">
        <v>20</v>
      </c>
      <c r="E48" s="307"/>
      <c r="F48" s="305"/>
      <c r="G48" s="305"/>
      <c r="H48" s="156">
        <v>168000</v>
      </c>
      <c r="I48" s="309">
        <f>ROUNDUP(H48*$E$44,2)</f>
        <v>6751.42</v>
      </c>
      <c r="J48" s="103"/>
      <c r="K48" s="102"/>
      <c r="L48" s="103"/>
      <c r="M48" s="102"/>
      <c r="N48" s="103"/>
      <c r="O48" s="104"/>
      <c r="P48" s="105"/>
      <c r="Q48" s="105"/>
      <c r="R48" s="106"/>
      <c r="S48" s="106"/>
      <c r="T48" s="107"/>
      <c r="U48" s="26"/>
      <c r="V48" s="26"/>
      <c r="W48" s="26"/>
    </row>
    <row r="49" spans="2:23" ht="39.75" customHeight="1">
      <c r="B49" s="243"/>
      <c r="C49" s="195" t="s">
        <v>26</v>
      </c>
      <c r="D49" s="195" t="s">
        <v>20</v>
      </c>
      <c r="E49" s="310"/>
      <c r="F49" s="305"/>
      <c r="G49" s="305"/>
      <c r="H49" s="156">
        <v>1468000</v>
      </c>
      <c r="I49" s="309">
        <f>ROUNDUP(H49*$E$44,2)</f>
        <v>58994.55</v>
      </c>
      <c r="J49" s="103"/>
      <c r="K49" s="102"/>
      <c r="L49" s="103"/>
      <c r="M49" s="102"/>
      <c r="N49" s="103"/>
      <c r="O49" s="104"/>
      <c r="P49" s="105"/>
      <c r="Q49" s="105"/>
      <c r="R49" s="106"/>
      <c r="S49" s="106"/>
      <c r="T49" s="107"/>
      <c r="U49" s="26"/>
      <c r="V49" s="26"/>
      <c r="W49" s="26"/>
    </row>
    <row r="50" spans="2:23" ht="60" customHeight="1">
      <c r="B50" s="238" t="s">
        <v>63</v>
      </c>
      <c r="C50" s="239"/>
      <c r="D50" s="239"/>
      <c r="E50" s="239"/>
      <c r="F50" s="239"/>
      <c r="G50" s="239"/>
      <c r="H50" s="239"/>
      <c r="I50" s="240"/>
      <c r="J50" s="103"/>
      <c r="K50" s="102"/>
      <c r="L50" s="103"/>
      <c r="M50" s="102"/>
      <c r="N50" s="103"/>
      <c r="O50" s="104"/>
      <c r="P50" s="105"/>
      <c r="Q50" s="105"/>
      <c r="R50" s="106"/>
      <c r="S50" s="106"/>
      <c r="T50" s="107"/>
      <c r="U50" s="26"/>
      <c r="V50" s="26"/>
      <c r="W50" s="26"/>
    </row>
    <row r="51" spans="2:23" ht="48.75" customHeight="1">
      <c r="B51" s="243" t="s">
        <v>94</v>
      </c>
      <c r="C51" s="195" t="s">
        <v>27</v>
      </c>
      <c r="D51" s="195" t="s">
        <v>8</v>
      </c>
      <c r="E51" s="303">
        <f>+'1.) Megye_ITP_3. fejezet'!H16/'1.) Megye_ITP_3. fejezet'!H18</f>
        <v>0.04186014302269708</v>
      </c>
      <c r="F51" s="305"/>
      <c r="G51" s="305"/>
      <c r="H51" s="52">
        <v>21</v>
      </c>
      <c r="I51" s="314">
        <f>ROUNDUP(H51*$E$51,0)</f>
        <v>1</v>
      </c>
      <c r="J51" s="103"/>
      <c r="K51" s="102"/>
      <c r="L51" s="103"/>
      <c r="M51" s="102"/>
      <c r="N51" s="103"/>
      <c r="O51" s="104"/>
      <c r="P51" s="105"/>
      <c r="Q51" s="105"/>
      <c r="R51" s="106"/>
      <c r="S51" s="106"/>
      <c r="T51" s="107"/>
      <c r="U51" s="26"/>
      <c r="V51" s="26"/>
      <c r="W51" s="26"/>
    </row>
    <row r="52" spans="2:23" ht="40.5" customHeight="1">
      <c r="B52" s="243"/>
      <c r="C52" s="195" t="s">
        <v>28</v>
      </c>
      <c r="D52" s="195" t="s">
        <v>8</v>
      </c>
      <c r="E52" s="307"/>
      <c r="F52" s="305"/>
      <c r="G52" s="305"/>
      <c r="H52" s="52">
        <v>80</v>
      </c>
      <c r="I52" s="314">
        <f>ROUNDUP(H52*$E$51,0)</f>
        <v>4</v>
      </c>
      <c r="J52" s="103"/>
      <c r="K52" s="102"/>
      <c r="L52" s="103"/>
      <c r="M52" s="102"/>
      <c r="N52" s="103"/>
      <c r="O52" s="104"/>
      <c r="P52" s="105"/>
      <c r="Q52" s="105"/>
      <c r="R52" s="106"/>
      <c r="S52" s="106"/>
      <c r="T52" s="107"/>
      <c r="U52" s="26"/>
      <c r="V52" s="26"/>
      <c r="W52" s="26"/>
    </row>
    <row r="53" spans="2:23" ht="39" customHeight="1">
      <c r="B53" s="243"/>
      <c r="C53" s="195" t="s">
        <v>29</v>
      </c>
      <c r="D53" s="195" t="s">
        <v>8</v>
      </c>
      <c r="E53" s="307"/>
      <c r="F53" s="305"/>
      <c r="G53" s="305"/>
      <c r="H53" s="52">
        <v>29</v>
      </c>
      <c r="I53" s="314">
        <f>ROUNDUP(H53*$E$51,0)</f>
        <v>2</v>
      </c>
      <c r="J53" s="103"/>
      <c r="K53" s="102"/>
      <c r="L53" s="103"/>
      <c r="M53" s="102"/>
      <c r="N53" s="103"/>
      <c r="O53" s="104"/>
      <c r="P53" s="105"/>
      <c r="Q53" s="105"/>
      <c r="R53" s="106"/>
      <c r="S53" s="106"/>
      <c r="T53" s="107"/>
      <c r="U53" s="26"/>
      <c r="V53" s="26"/>
      <c r="W53" s="26"/>
    </row>
    <row r="54" spans="2:23" ht="49.5" customHeight="1">
      <c r="B54" s="243"/>
      <c r="C54" s="96" t="s">
        <v>30</v>
      </c>
      <c r="D54" s="96" t="s">
        <v>17</v>
      </c>
      <c r="E54" s="310"/>
      <c r="F54" s="96">
        <v>240</v>
      </c>
      <c r="G54" s="312">
        <f>ROUNDUP(F54*E51,2)</f>
        <v>10.049999999999999</v>
      </c>
      <c r="H54" s="313">
        <v>665</v>
      </c>
      <c r="I54" s="315">
        <f>ROUNDUP(H54*$E$51,2)</f>
        <v>27.84</v>
      </c>
      <c r="J54" s="103"/>
      <c r="K54" s="102"/>
      <c r="L54" s="103"/>
      <c r="M54" s="102"/>
      <c r="N54" s="103"/>
      <c r="O54" s="104"/>
      <c r="P54" s="105"/>
      <c r="Q54" s="105"/>
      <c r="R54" s="106"/>
      <c r="S54" s="106"/>
      <c r="T54" s="107"/>
      <c r="U54" s="26"/>
      <c r="V54" s="26"/>
      <c r="W54" s="26"/>
    </row>
    <row r="55" spans="2:23" ht="39.75" customHeight="1">
      <c r="B55" s="243" t="s">
        <v>95</v>
      </c>
      <c r="C55" s="195" t="s">
        <v>31</v>
      </c>
      <c r="D55" s="195" t="s">
        <v>32</v>
      </c>
      <c r="E55" s="303">
        <f>+'1.) Megye_ITP_3. fejezet'!I16/'1.) Megye_ITP_3. fejezet'!I18</f>
        <v>0.043909621731403906</v>
      </c>
      <c r="F55" s="305"/>
      <c r="G55" s="305"/>
      <c r="H55" s="311">
        <v>42937218.05</v>
      </c>
      <c r="I55" s="309">
        <f>ROUNDUP(H55*$E$55,2)</f>
        <v>1885357.01</v>
      </c>
      <c r="J55" s="103"/>
      <c r="K55" s="102"/>
      <c r="L55" s="103"/>
      <c r="M55" s="102"/>
      <c r="N55" s="103"/>
      <c r="O55" s="104"/>
      <c r="P55" s="105"/>
      <c r="Q55" s="105"/>
      <c r="R55" s="106"/>
      <c r="S55" s="106"/>
      <c r="T55" s="107"/>
      <c r="U55" s="26"/>
      <c r="V55" s="26"/>
      <c r="W55" s="26"/>
    </row>
    <row r="56" spans="2:23" ht="36" customHeight="1">
      <c r="B56" s="243"/>
      <c r="C56" s="195" t="s">
        <v>33</v>
      </c>
      <c r="D56" s="195" t="s">
        <v>34</v>
      </c>
      <c r="E56" s="307"/>
      <c r="F56" s="305"/>
      <c r="G56" s="305"/>
      <c r="H56" s="52">
        <v>52.36</v>
      </c>
      <c r="I56" s="315">
        <f>ROUNDUP(H56*$E$55,2)</f>
        <v>2.3</v>
      </c>
      <c r="J56" s="103"/>
      <c r="K56" s="102"/>
      <c r="L56" s="103"/>
      <c r="M56" s="102"/>
      <c r="N56" s="103"/>
      <c r="O56" s="104"/>
      <c r="P56" s="105"/>
      <c r="Q56" s="105"/>
      <c r="R56" s="106"/>
      <c r="S56" s="106"/>
      <c r="T56" s="107"/>
      <c r="U56" s="26"/>
      <c r="V56" s="26"/>
      <c r="W56" s="26"/>
    </row>
    <row r="57" spans="2:23" ht="38.25" customHeight="1">
      <c r="B57" s="243"/>
      <c r="C57" s="96" t="s">
        <v>35</v>
      </c>
      <c r="D57" s="96" t="s">
        <v>173</v>
      </c>
      <c r="E57" s="307"/>
      <c r="F57" s="157">
        <v>37631.877</v>
      </c>
      <c r="G57" s="157">
        <f>ROUNDUP(F57*E55,2)</f>
        <v>1652.41</v>
      </c>
      <c r="H57" s="316">
        <v>103741</v>
      </c>
      <c r="I57" s="309">
        <f>ROUNDUP(H57*$E$55,2)</f>
        <v>4555.2300000000005</v>
      </c>
      <c r="J57" s="103"/>
      <c r="K57" s="102"/>
      <c r="L57" s="103"/>
      <c r="M57" s="102"/>
      <c r="N57" s="103"/>
      <c r="O57" s="104"/>
      <c r="P57" s="105"/>
      <c r="Q57" s="105"/>
      <c r="R57" s="106"/>
      <c r="S57" s="106"/>
      <c r="T57" s="107"/>
      <c r="U57" s="26"/>
      <c r="V57" s="26"/>
      <c r="W57" s="26"/>
    </row>
    <row r="58" spans="2:23" ht="47.25" customHeight="1">
      <c r="B58" s="243"/>
      <c r="C58" s="195" t="s">
        <v>36</v>
      </c>
      <c r="D58" s="195" t="s">
        <v>37</v>
      </c>
      <c r="E58" s="307"/>
      <c r="F58" s="305"/>
      <c r="G58" s="305"/>
      <c r="H58" s="52">
        <v>1.082</v>
      </c>
      <c r="I58" s="315">
        <f>ROUNDUP(H58*$E$55,2)</f>
        <v>0.05</v>
      </c>
      <c r="J58" s="103"/>
      <c r="K58" s="102"/>
      <c r="L58" s="103"/>
      <c r="M58" s="102"/>
      <c r="N58" s="103"/>
      <c r="O58" s="104"/>
      <c r="P58" s="105"/>
      <c r="Q58" s="105"/>
      <c r="R58" s="106"/>
      <c r="S58" s="106"/>
      <c r="T58" s="107"/>
      <c r="U58" s="26"/>
      <c r="V58" s="26"/>
      <c r="W58" s="26"/>
    </row>
    <row r="59" spans="2:23" ht="38.25" customHeight="1">
      <c r="B59" s="243"/>
      <c r="C59" s="195" t="s">
        <v>38</v>
      </c>
      <c r="D59" s="195" t="s">
        <v>37</v>
      </c>
      <c r="E59" s="310"/>
      <c r="F59" s="305"/>
      <c r="G59" s="305"/>
      <c r="H59" s="52">
        <v>0.3208</v>
      </c>
      <c r="I59" s="315">
        <f>ROUNDUP(H59*$E$55,2)</f>
        <v>0.02</v>
      </c>
      <c r="J59" s="103"/>
      <c r="K59" s="102"/>
      <c r="L59" s="103"/>
      <c r="M59" s="102"/>
      <c r="N59" s="103"/>
      <c r="O59" s="104"/>
      <c r="P59" s="105"/>
      <c r="Q59" s="105"/>
      <c r="R59" s="106"/>
      <c r="S59" s="106"/>
      <c r="T59" s="107"/>
      <c r="U59" s="26"/>
      <c r="V59" s="26"/>
      <c r="W59" s="26"/>
    </row>
    <row r="60" spans="2:23" ht="60" customHeight="1">
      <c r="B60" s="238" t="s">
        <v>64</v>
      </c>
      <c r="C60" s="239"/>
      <c r="D60" s="239"/>
      <c r="E60" s="239"/>
      <c r="F60" s="239"/>
      <c r="G60" s="239"/>
      <c r="H60" s="239"/>
      <c r="I60" s="240"/>
      <c r="J60" s="103"/>
      <c r="K60" s="102"/>
      <c r="L60" s="103"/>
      <c r="M60" s="102"/>
      <c r="N60" s="103"/>
      <c r="O60" s="104"/>
      <c r="P60" s="105"/>
      <c r="Q60" s="105"/>
      <c r="R60" s="106"/>
      <c r="S60" s="106"/>
      <c r="T60" s="107"/>
      <c r="U60" s="26"/>
      <c r="V60" s="26"/>
      <c r="W60" s="26"/>
    </row>
    <row r="61" spans="2:23" ht="30">
      <c r="B61" s="243" t="s">
        <v>96</v>
      </c>
      <c r="C61" s="195" t="s">
        <v>39</v>
      </c>
      <c r="D61" s="195" t="s">
        <v>45</v>
      </c>
      <c r="E61" s="317">
        <f>+'1.) Megye_ITP_3. fejezet'!J16/'1.) Megye_ITP_3. fejezet'!J18</f>
        <v>0.048468819863958526</v>
      </c>
      <c r="F61" s="305"/>
      <c r="G61" s="305"/>
      <c r="H61" s="156">
        <v>370000</v>
      </c>
      <c r="I61" s="306">
        <f>ROUNDUP(H61*$E$61,0)</f>
        <v>17934</v>
      </c>
      <c r="J61" s="103"/>
      <c r="K61" s="102"/>
      <c r="L61" s="103"/>
      <c r="M61" s="102"/>
      <c r="N61" s="103"/>
      <c r="O61" s="104"/>
      <c r="P61" s="105"/>
      <c r="Q61" s="105"/>
      <c r="R61" s="106"/>
      <c r="S61" s="106"/>
      <c r="T61" s="107"/>
      <c r="U61" s="26"/>
      <c r="V61" s="26"/>
      <c r="W61" s="26"/>
    </row>
    <row r="62" spans="2:23" ht="113.25" customHeight="1">
      <c r="B62" s="243"/>
      <c r="C62" s="96" t="s">
        <v>40</v>
      </c>
      <c r="D62" s="96" t="s">
        <v>8</v>
      </c>
      <c r="E62" s="317"/>
      <c r="F62" s="96">
        <v>185</v>
      </c>
      <c r="G62" s="96">
        <f>ROUNDUP(F62*E61,0)</f>
        <v>9</v>
      </c>
      <c r="H62" s="313">
        <v>897</v>
      </c>
      <c r="I62" s="314">
        <f>ROUNDUP(H62*$E$61,0)</f>
        <v>44</v>
      </c>
      <c r="J62" s="103"/>
      <c r="K62" s="102"/>
      <c r="L62" s="103"/>
      <c r="M62" s="102"/>
      <c r="N62" s="103"/>
      <c r="O62" s="104"/>
      <c r="P62" s="105"/>
      <c r="Q62" s="105"/>
      <c r="R62" s="106"/>
      <c r="S62" s="106"/>
      <c r="T62" s="107"/>
      <c r="U62" s="26"/>
      <c r="V62" s="26"/>
      <c r="W62" s="26"/>
    </row>
    <row r="63" spans="2:23" ht="30">
      <c r="B63" s="243"/>
      <c r="C63" s="195" t="s">
        <v>41</v>
      </c>
      <c r="D63" s="195" t="s">
        <v>8</v>
      </c>
      <c r="E63" s="317"/>
      <c r="F63" s="305"/>
      <c r="G63" s="305"/>
      <c r="H63" s="52">
        <v>617</v>
      </c>
      <c r="I63" s="314">
        <f>ROUNDUP(H63*$E$61,0)</f>
        <v>30</v>
      </c>
      <c r="J63" s="103"/>
      <c r="K63" s="102"/>
      <c r="L63" s="103"/>
      <c r="M63" s="102"/>
      <c r="N63" s="103"/>
      <c r="O63" s="104"/>
      <c r="P63" s="105"/>
      <c r="Q63" s="105"/>
      <c r="R63" s="106"/>
      <c r="S63" s="106"/>
      <c r="T63" s="107"/>
      <c r="U63" s="26"/>
      <c r="V63" s="26"/>
      <c r="W63" s="26"/>
    </row>
    <row r="64" spans="2:23" ht="50.25" customHeight="1">
      <c r="B64" s="243"/>
      <c r="C64" s="195" t="s">
        <v>42</v>
      </c>
      <c r="D64" s="195" t="s">
        <v>8</v>
      </c>
      <c r="E64" s="318">
        <f>+'1.) Megye_ITP_3. fejezet'!K16/'1.) Megye_ITP_3. fejezet'!K18</f>
        <v>0.037766391056247815</v>
      </c>
      <c r="F64" s="305"/>
      <c r="G64" s="305"/>
      <c r="H64" s="52">
        <v>244</v>
      </c>
      <c r="I64" s="314">
        <f>ROUNDUP(H64*E64,0)</f>
        <v>10</v>
      </c>
      <c r="J64" s="103"/>
      <c r="K64" s="102"/>
      <c r="L64" s="103"/>
      <c r="M64" s="102"/>
      <c r="N64" s="103"/>
      <c r="O64" s="104"/>
      <c r="P64" s="105"/>
      <c r="Q64" s="105"/>
      <c r="R64" s="106"/>
      <c r="S64" s="106"/>
      <c r="T64" s="107"/>
      <c r="U64" s="26"/>
      <c r="V64" s="26"/>
      <c r="W64" s="26"/>
    </row>
    <row r="65" spans="2:23" ht="48" customHeight="1">
      <c r="B65" s="250" t="s">
        <v>97</v>
      </c>
      <c r="C65" s="96" t="s">
        <v>43</v>
      </c>
      <c r="D65" s="96" t="s">
        <v>44</v>
      </c>
      <c r="E65" s="317">
        <f>+'1.) Megye_ITP_3. fejezet'!L16/'1.) Megye_ITP_3. fejezet'!L18</f>
        <v>0.03458700357376554</v>
      </c>
      <c r="F65" s="96">
        <v>232</v>
      </c>
      <c r="G65" s="96">
        <f>ROUNDUP(F65*E65,0)</f>
        <v>9</v>
      </c>
      <c r="H65" s="308">
        <v>1125</v>
      </c>
      <c r="I65" s="314">
        <f>ROUNDUP(H65*$E$65,0)</f>
        <v>39</v>
      </c>
      <c r="J65" s="103"/>
      <c r="K65" s="102"/>
      <c r="L65" s="103"/>
      <c r="M65" s="102"/>
      <c r="N65" s="103"/>
      <c r="O65" s="104"/>
      <c r="P65" s="105"/>
      <c r="Q65" s="105"/>
      <c r="R65" s="106"/>
      <c r="S65" s="106"/>
      <c r="T65" s="107"/>
      <c r="U65" s="26"/>
      <c r="V65" s="26"/>
      <c r="W65" s="26"/>
    </row>
    <row r="66" spans="2:23" ht="45" customHeight="1">
      <c r="B66" s="251"/>
      <c r="C66" s="195" t="s">
        <v>25</v>
      </c>
      <c r="D66" s="195" t="s">
        <v>174</v>
      </c>
      <c r="E66" s="317"/>
      <c r="F66" s="305"/>
      <c r="G66" s="305"/>
      <c r="H66" s="156">
        <v>9000</v>
      </c>
      <c r="I66" s="315">
        <f>ROUNDUP(H66*$E$65,2)</f>
        <v>311.28999999999996</v>
      </c>
      <c r="J66" s="103"/>
      <c r="K66" s="102"/>
      <c r="L66" s="103"/>
      <c r="M66" s="102"/>
      <c r="N66" s="103"/>
      <c r="O66" s="104"/>
      <c r="P66" s="105"/>
      <c r="Q66" s="105"/>
      <c r="R66" s="106"/>
      <c r="S66" s="106"/>
      <c r="T66" s="107"/>
      <c r="U66" s="26"/>
      <c r="V66" s="26"/>
      <c r="W66" s="26"/>
    </row>
    <row r="67" spans="2:23" ht="34.5" customHeight="1">
      <c r="B67" s="251"/>
      <c r="C67" s="195" t="s">
        <v>19</v>
      </c>
      <c r="D67" s="195" t="s">
        <v>174</v>
      </c>
      <c r="E67" s="317"/>
      <c r="F67" s="305"/>
      <c r="G67" s="305"/>
      <c r="H67" s="156">
        <v>139000</v>
      </c>
      <c r="I67" s="309">
        <f>ROUNDUP(H67*$E$65,2)</f>
        <v>4807.6</v>
      </c>
      <c r="J67" s="103"/>
      <c r="K67" s="102"/>
      <c r="L67" s="103"/>
      <c r="M67" s="102"/>
      <c r="N67" s="103"/>
      <c r="O67" s="104"/>
      <c r="P67" s="105"/>
      <c r="Q67" s="105"/>
      <c r="R67" s="106"/>
      <c r="S67" s="106"/>
      <c r="T67" s="107"/>
      <c r="U67" s="26"/>
      <c r="V67" s="26"/>
      <c r="W67" s="26"/>
    </row>
    <row r="68" spans="2:23" ht="38.25" customHeight="1">
      <c r="B68" s="251"/>
      <c r="C68" s="195" t="s">
        <v>21</v>
      </c>
      <c r="D68" s="195" t="s">
        <v>45</v>
      </c>
      <c r="E68" s="317"/>
      <c r="F68" s="305"/>
      <c r="G68" s="305"/>
      <c r="H68" s="156">
        <v>1564000</v>
      </c>
      <c r="I68" s="306">
        <f>ROUNDUP(H68*$E$65,0)</f>
        <v>54095</v>
      </c>
      <c r="J68" s="103"/>
      <c r="K68" s="102"/>
      <c r="L68" s="103"/>
      <c r="M68" s="102"/>
      <c r="N68" s="103"/>
      <c r="O68" s="104"/>
      <c r="P68" s="105"/>
      <c r="Q68" s="105"/>
      <c r="R68" s="106"/>
      <c r="S68" s="106"/>
      <c r="T68" s="107"/>
      <c r="U68" s="26"/>
      <c r="V68" s="26"/>
      <c r="W68" s="26"/>
    </row>
    <row r="69" spans="2:23" ht="42.75" customHeight="1">
      <c r="B69" s="252"/>
      <c r="C69" s="195" t="s">
        <v>46</v>
      </c>
      <c r="D69" s="195" t="s">
        <v>45</v>
      </c>
      <c r="E69" s="317"/>
      <c r="F69" s="305"/>
      <c r="G69" s="305"/>
      <c r="H69" s="156">
        <v>267000</v>
      </c>
      <c r="I69" s="306">
        <f>ROUNDUP(H69*$E$65,0)</f>
        <v>9235</v>
      </c>
      <c r="J69" s="103"/>
      <c r="K69" s="102"/>
      <c r="L69" s="103"/>
      <c r="M69" s="102"/>
      <c r="N69" s="103"/>
      <c r="O69" s="104"/>
      <c r="P69" s="105"/>
      <c r="Q69" s="105"/>
      <c r="R69" s="106"/>
      <c r="S69" s="106"/>
      <c r="T69" s="107"/>
      <c r="U69" s="26"/>
      <c r="V69" s="26"/>
      <c r="W69" s="26"/>
    </row>
    <row r="70" spans="2:23" ht="60" customHeight="1">
      <c r="B70" s="238" t="s">
        <v>65</v>
      </c>
      <c r="C70" s="239"/>
      <c r="D70" s="239"/>
      <c r="E70" s="239"/>
      <c r="F70" s="239"/>
      <c r="G70" s="239"/>
      <c r="H70" s="239"/>
      <c r="I70" s="240"/>
      <c r="J70" s="103"/>
      <c r="K70" s="102"/>
      <c r="L70" s="103"/>
      <c r="M70" s="102"/>
      <c r="N70" s="103"/>
      <c r="O70" s="104"/>
      <c r="P70" s="105"/>
      <c r="Q70" s="105"/>
      <c r="R70" s="106"/>
      <c r="S70" s="106"/>
      <c r="T70" s="107"/>
      <c r="U70" s="26"/>
      <c r="V70" s="26"/>
      <c r="W70" s="26"/>
    </row>
    <row r="71" spans="2:23" ht="50.25" customHeight="1">
      <c r="B71" s="195" t="s">
        <v>98</v>
      </c>
      <c r="C71" s="96" t="s">
        <v>47</v>
      </c>
      <c r="D71" s="96" t="s">
        <v>101</v>
      </c>
      <c r="E71" s="318">
        <f>+'1.) Megye_ITP_3. fejezet'!M16/'1.) Megye_ITP_3. fejezet'!M18</f>
        <v>0.04456427694005803</v>
      </c>
      <c r="F71" s="158">
        <v>8580</v>
      </c>
      <c r="G71" s="158">
        <f>ROUNDUP(F71*E71,0)</f>
        <v>383</v>
      </c>
      <c r="H71" s="308">
        <v>37522</v>
      </c>
      <c r="I71" s="306">
        <f>ROUNDUP(H71*E71,0)</f>
        <v>1673</v>
      </c>
      <c r="J71" s="103"/>
      <c r="K71" s="102"/>
      <c r="L71" s="103"/>
      <c r="M71" s="102"/>
      <c r="N71" s="103"/>
      <c r="O71" s="104"/>
      <c r="P71" s="105"/>
      <c r="Q71" s="105"/>
      <c r="R71" s="106"/>
      <c r="S71" s="106"/>
      <c r="T71" s="107"/>
      <c r="U71" s="26"/>
      <c r="V71" s="26"/>
      <c r="W71" s="26"/>
    </row>
    <row r="72" spans="2:23" ht="66.75" customHeight="1">
      <c r="B72" s="243" t="s">
        <v>99</v>
      </c>
      <c r="C72" s="195" t="s">
        <v>48</v>
      </c>
      <c r="D72" s="195" t="s">
        <v>45</v>
      </c>
      <c r="E72" s="318">
        <f>+'1.) Megye_ITP_3. fejezet'!N16/'1.) Megye_ITP_3. fejezet'!N18</f>
        <v>0.04222394822006472</v>
      </c>
      <c r="F72" s="319"/>
      <c r="G72" s="305"/>
      <c r="H72" s="156">
        <v>106800</v>
      </c>
      <c r="I72" s="306">
        <f>ROUNDUP(H72*E72,0)</f>
        <v>4510</v>
      </c>
      <c r="J72" s="103"/>
      <c r="K72" s="102"/>
      <c r="L72" s="103"/>
      <c r="M72" s="102"/>
      <c r="N72" s="103"/>
      <c r="O72" s="104"/>
      <c r="P72" s="105"/>
      <c r="Q72" s="105"/>
      <c r="R72" s="106"/>
      <c r="S72" s="106"/>
      <c r="T72" s="107"/>
      <c r="U72" s="26"/>
      <c r="V72" s="26"/>
      <c r="W72" s="26"/>
    </row>
    <row r="73" spans="2:23" ht="55.5" customHeight="1">
      <c r="B73" s="243"/>
      <c r="C73" s="195" t="s">
        <v>126</v>
      </c>
      <c r="D73" s="195" t="s">
        <v>45</v>
      </c>
      <c r="E73" s="318">
        <f>+'1.) Megye_ITP_3. fejezet'!O16/'1.) Megye_ITP_3. fejezet'!O18</f>
        <v>0.03913378113630002</v>
      </c>
      <c r="F73" s="320">
        <v>26600</v>
      </c>
      <c r="G73" s="320">
        <f>ROUNDUP(F73*E73,0)</f>
        <v>1041</v>
      </c>
      <c r="H73" s="156">
        <v>129010</v>
      </c>
      <c r="I73" s="306">
        <f>ROUNDUP(H73*E73,0)</f>
        <v>5049</v>
      </c>
      <c r="J73" s="103"/>
      <c r="K73" s="102"/>
      <c r="L73" s="103"/>
      <c r="M73" s="102"/>
      <c r="N73" s="103"/>
      <c r="O73" s="104"/>
      <c r="P73" s="105"/>
      <c r="Q73" s="105"/>
      <c r="R73" s="106"/>
      <c r="S73" s="106"/>
      <c r="T73" s="107"/>
      <c r="U73" s="26"/>
      <c r="V73" s="26"/>
      <c r="W73" s="26"/>
    </row>
    <row r="74" spans="2:24" ht="15">
      <c r="B74" s="26"/>
      <c r="C74" s="27"/>
      <c r="D74" s="27"/>
      <c r="E74" s="27"/>
      <c r="F74" s="27"/>
      <c r="G74" s="27"/>
      <c r="H74" s="50"/>
      <c r="I74" s="108"/>
      <c r="J74" s="109"/>
      <c r="K74" s="103"/>
      <c r="L74" s="102"/>
      <c r="M74" s="97"/>
      <c r="N74" s="97"/>
      <c r="O74" s="97"/>
      <c r="P74" s="97"/>
      <c r="Q74" s="97"/>
      <c r="R74" s="97"/>
      <c r="S74" s="107"/>
      <c r="T74" s="107"/>
      <c r="U74" s="107"/>
      <c r="V74" s="26"/>
      <c r="W74" s="26"/>
      <c r="X74" s="26"/>
    </row>
    <row r="75" spans="2:24" ht="15">
      <c r="B75" s="26"/>
      <c r="C75" s="27"/>
      <c r="D75" s="27"/>
      <c r="E75" s="27"/>
      <c r="F75" s="27"/>
      <c r="G75" s="27"/>
      <c r="H75" s="50"/>
      <c r="I75" s="108"/>
      <c r="J75" s="109"/>
      <c r="K75" s="103"/>
      <c r="L75" s="102"/>
      <c r="M75" s="97"/>
      <c r="N75" s="97"/>
      <c r="O75" s="97"/>
      <c r="P75" s="97"/>
      <c r="Q75" s="97"/>
      <c r="R75" s="97"/>
      <c r="S75" s="107"/>
      <c r="T75" s="107"/>
      <c r="U75" s="107"/>
      <c r="V75" s="26"/>
      <c r="W75" s="26"/>
      <c r="X75" s="26"/>
    </row>
    <row r="76" spans="2:24" ht="15">
      <c r="B76" s="26"/>
      <c r="C76" s="27"/>
      <c r="D76" s="27"/>
      <c r="E76" s="27"/>
      <c r="F76" s="27"/>
      <c r="G76" s="27"/>
      <c r="H76" s="50"/>
      <c r="I76" s="26"/>
      <c r="J76" s="26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26"/>
      <c r="W76" s="26"/>
      <c r="X76" s="26"/>
    </row>
    <row r="77" spans="2:24" ht="15">
      <c r="B77" s="26"/>
      <c r="C77" s="27"/>
      <c r="D77" s="27"/>
      <c r="E77" s="27"/>
      <c r="F77" s="27"/>
      <c r="G77" s="27"/>
      <c r="H77" s="50"/>
      <c r="I77" s="26"/>
      <c r="J77" s="26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26"/>
      <c r="W77" s="26"/>
      <c r="X77" s="26"/>
    </row>
    <row r="78" spans="2:24" ht="15">
      <c r="B78" s="26"/>
      <c r="C78" s="27"/>
      <c r="D78" s="27"/>
      <c r="E78" s="27"/>
      <c r="F78" s="27"/>
      <c r="G78" s="27"/>
      <c r="H78" s="50"/>
      <c r="I78" s="26"/>
      <c r="J78" s="26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26"/>
      <c r="W78" s="26"/>
      <c r="X78" s="26"/>
    </row>
    <row r="79" spans="2:24" ht="15">
      <c r="B79" s="26"/>
      <c r="C79" s="27"/>
      <c r="D79" s="27"/>
      <c r="E79" s="27"/>
      <c r="F79" s="27"/>
      <c r="G79" s="27"/>
      <c r="H79" s="50"/>
      <c r="I79" s="26"/>
      <c r="J79" s="26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26"/>
      <c r="W79" s="26"/>
      <c r="X79" s="26"/>
    </row>
    <row r="80" spans="2:24" ht="15">
      <c r="B80" s="26"/>
      <c r="C80" s="27"/>
      <c r="D80" s="27"/>
      <c r="E80" s="27"/>
      <c r="F80" s="27"/>
      <c r="G80" s="27"/>
      <c r="H80" s="50"/>
      <c r="I80" s="26"/>
      <c r="J80" s="26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26"/>
      <c r="W80" s="26"/>
      <c r="X80" s="26"/>
    </row>
    <row r="81" spans="2:24" ht="15">
      <c r="B81" s="26"/>
      <c r="C81" s="27"/>
      <c r="D81" s="27"/>
      <c r="E81" s="27"/>
      <c r="F81" s="27"/>
      <c r="G81" s="27"/>
      <c r="H81" s="50"/>
      <c r="I81" s="26"/>
      <c r="J81" s="26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26"/>
      <c r="W81" s="26"/>
      <c r="X81" s="26"/>
    </row>
    <row r="82" spans="2:24" ht="15">
      <c r="B82" s="26"/>
      <c r="C82" s="27"/>
      <c r="D82" s="27"/>
      <c r="E82" s="27"/>
      <c r="F82" s="27"/>
      <c r="G82" s="27"/>
      <c r="H82" s="50"/>
      <c r="I82" s="26"/>
      <c r="J82" s="26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26"/>
      <c r="W82" s="26"/>
      <c r="X82" s="26"/>
    </row>
  </sheetData>
  <sheetProtection/>
  <protectedRanges>
    <protectedRange sqref="E33" name="Tartom?ny1"/>
    <protectedRange sqref="E37:E39" name="Tartom?ny2"/>
    <protectedRange sqref="E44" name="Tartom?ny3"/>
    <protectedRange sqref="E54" name="Tartom?ny5"/>
    <protectedRange sqref="E57" name="Tartom?ny6"/>
    <protectedRange sqref="E62" name="Tartom?ny8"/>
    <protectedRange sqref="E65" name="Tartom?ny9"/>
    <protectedRange sqref="E71" name="Tartom?ny11"/>
    <protectedRange sqref="P30:Q42" name="Tartom?ny12"/>
    <protectedRange sqref="P44:Q49" name="Tartom?ny13"/>
    <protectedRange sqref="P51:Q59" name="Tartom?ny14"/>
    <protectedRange sqref="P61:Q69" name="Tartom?ny15"/>
    <protectedRange sqref="P71:Q73" name="Tartom?ny16"/>
    <protectedRange sqref="S30:S42" name="Tartom?ny17"/>
    <protectedRange sqref="S44:S49" name="Tartom?ny18"/>
    <protectedRange sqref="S51:S59" name="Tartom?ny19"/>
    <protectedRange sqref="S61:S69" name="Tartom?ny20"/>
    <protectedRange sqref="S71:S73" name="Tartom?ny21"/>
  </protectedRanges>
  <mergeCells count="32">
    <mergeCell ref="B72:B73"/>
    <mergeCell ref="B39:B42"/>
    <mergeCell ref="E55:E59"/>
    <mergeCell ref="B44:B49"/>
    <mergeCell ref="E65:E69"/>
    <mergeCell ref="E39:E42"/>
    <mergeCell ref="B50:I50"/>
    <mergeCell ref="B60:I60"/>
    <mergeCell ref="B55:B59"/>
    <mergeCell ref="B61:B64"/>
    <mergeCell ref="E61:E63"/>
    <mergeCell ref="B29:I29"/>
    <mergeCell ref="E35:E36"/>
    <mergeCell ref="B35:B36"/>
    <mergeCell ref="B51:B54"/>
    <mergeCell ref="E44:E49"/>
    <mergeCell ref="C1:E1"/>
    <mergeCell ref="D3:E3"/>
    <mergeCell ref="D4:E4"/>
    <mergeCell ref="B43:I43"/>
    <mergeCell ref="B19:B20"/>
    <mergeCell ref="B21:B22"/>
    <mergeCell ref="B70:I70"/>
    <mergeCell ref="B23:B24"/>
    <mergeCell ref="B30:B34"/>
    <mergeCell ref="A26:J26"/>
    <mergeCell ref="E30:E34"/>
    <mergeCell ref="B15:B17"/>
    <mergeCell ref="B37:B38"/>
    <mergeCell ref="E37:E38"/>
    <mergeCell ref="B65:B69"/>
    <mergeCell ref="E51:E54"/>
  </mergeCells>
  <dataValidations count="5">
    <dataValidation type="whole" operator="greaterThan" allowBlank="1" showInputMessage="1" showErrorMessage="1" errorTitle="Indikátor probléma" error="Az indikátor 2018-as célértéke kisebb, mint a forrásarányos célérték. Kérjük, javítsa!" sqref="G25">
      <formula1>F25</formula1>
    </dataValidation>
    <dataValidation type="decimal" operator="greaterThanOrEqual" allowBlank="1" showInputMessage="1" showErrorMessage="1" errorTitle="Indikátor probléma" error="Az indikátor 2023-as célértéke kisebb, mint a forrásarányos célérték. Kérjük, javítsa!" sqref="J15:J24">
      <formula1>I15</formula1>
    </dataValidation>
    <dataValidation type="whole" operator="greaterThan" allowBlank="1" showInputMessage="1" showErrorMessage="1" errorTitle="Indikátor probléma" error="Az indikátor 2023-as célértéke kisebb, mint a forrásarányos célérték. Kérjük, javítsa!" sqref="J25">
      <formula1>I25</formula1>
    </dataValidation>
    <dataValidation type="whole" operator="greaterThanOrEqual" allowBlank="1" showInputMessage="1" showErrorMessage="1" errorTitle="Indikátor probléma" error="Az indikátor 2018-as célértéke kisebb, mint a forrásarányos célérték és/vagy nem a megfelelő számformátum (egész szám) került rögzítésre. Kérjük, javítsa!" sqref="G17 G21:G24">
      <formula1>F17</formula1>
    </dataValidation>
    <dataValidation type="decimal" operator="greaterThanOrEqual" allowBlank="1" showInputMessage="1" showErrorMessage="1" errorTitle="Indikátor probléma" error="Az indikátor 2018-as célértéke kisebb, mint a forrásarányos célérték. Kérjük, javítsa!" sqref="G15:G16 G18:G20">
      <formula1>F15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8" scale="60" r:id="rId1"/>
  <headerFooter>
    <oddHeader>&amp;C&amp;A</oddHeader>
    <oddFooter>&amp;C&amp;P. oldal, összesen: &amp;N</oddFooter>
  </headerFooter>
  <ignoredErrors>
    <ignoredError sqref="I4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showGridLines="0" tabSelected="1" view="pageBreakPreview" zoomScale="70" zoomScaleNormal="70" zoomScaleSheetLayoutView="70" zoomScalePageLayoutView="0" workbookViewId="0" topLeftCell="A1">
      <selection activeCell="O16" sqref="O16"/>
    </sheetView>
  </sheetViews>
  <sheetFormatPr defaultColWidth="9.140625" defaultRowHeight="15"/>
  <cols>
    <col min="1" max="1" width="9.140625" style="60" customWidth="1"/>
    <col min="2" max="2" width="26.57421875" style="60" customWidth="1"/>
    <col min="3" max="3" width="15.7109375" style="60" customWidth="1"/>
    <col min="4" max="4" width="32.140625" style="60" customWidth="1"/>
    <col min="5" max="5" width="22.7109375" style="60" customWidth="1"/>
    <col min="6" max="6" width="8.7109375" style="60" customWidth="1"/>
    <col min="7" max="7" width="8.57421875" style="60" customWidth="1"/>
    <col min="8" max="8" width="8.7109375" style="60" customWidth="1"/>
    <col min="9" max="9" width="8.28125" style="60" customWidth="1"/>
    <col min="10" max="10" width="9.421875" style="60" customWidth="1"/>
    <col min="11" max="11" width="10.7109375" style="60" customWidth="1"/>
    <col min="12" max="12" width="11.00390625" style="60" customWidth="1"/>
    <col min="13" max="13" width="10.7109375" style="60" customWidth="1"/>
    <col min="14" max="14" width="9.8515625" style="60" customWidth="1"/>
    <col min="15" max="15" width="9.28125" style="60" customWidth="1"/>
    <col min="16" max="16" width="10.7109375" style="60" customWidth="1"/>
    <col min="17" max="18" width="9.421875" style="60" customWidth="1"/>
    <col min="19" max="20" width="8.8515625" style="60" customWidth="1"/>
    <col min="21" max="21" width="8.421875" style="60" customWidth="1"/>
    <col min="22" max="22" width="8.28125" style="60" customWidth="1"/>
    <col min="23" max="23" width="7.7109375" style="60" customWidth="1"/>
    <col min="24" max="24" width="7.8515625" style="60" customWidth="1"/>
    <col min="25" max="25" width="8.140625" style="60" customWidth="1"/>
    <col min="26" max="35" width="0" style="60" hidden="1" customWidth="1"/>
    <col min="36" max="36" width="11.28125" style="60" customWidth="1"/>
    <col min="37" max="37" width="12.00390625" style="60" customWidth="1"/>
    <col min="38" max="16384" width="9.140625" style="60" customWidth="1"/>
  </cols>
  <sheetData>
    <row r="1" spans="2:5" ht="15">
      <c r="B1" s="269" t="s">
        <v>165</v>
      </c>
      <c r="C1" s="270"/>
      <c r="D1" s="270"/>
      <c r="E1" s="271"/>
    </row>
    <row r="2" spans="2:5" ht="15">
      <c r="B2" s="272"/>
      <c r="C2" s="273"/>
      <c r="D2" s="273"/>
      <c r="E2" s="274"/>
    </row>
    <row r="3" spans="2:5" ht="15">
      <c r="B3" s="272"/>
      <c r="C3" s="273"/>
      <c r="D3" s="273"/>
      <c r="E3" s="274"/>
    </row>
    <row r="4" spans="2:5" ht="15">
      <c r="B4" s="272"/>
      <c r="C4" s="273"/>
      <c r="D4" s="273"/>
      <c r="E4" s="274"/>
    </row>
    <row r="5" spans="1:22" ht="96" customHeight="1" thickBot="1">
      <c r="A5" s="59"/>
      <c r="B5" s="275"/>
      <c r="C5" s="276"/>
      <c r="D5" s="276"/>
      <c r="E5" s="277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</row>
    <row r="6" spans="1:22" ht="37.5" customHeight="1">
      <c r="A6" s="59"/>
      <c r="B6" s="284" t="s">
        <v>53</v>
      </c>
      <c r="C6" s="285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</row>
    <row r="7" spans="1:22" ht="1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</row>
    <row r="8" spans="1:22" ht="34.5" customHeight="1">
      <c r="A8" s="59"/>
      <c r="B8" s="70" t="s">
        <v>83</v>
      </c>
      <c r="C8" s="281" t="str">
        <f>'1.) Megye_ITP_3. fejezet'!C7:D7</f>
        <v>Fejér megye</v>
      </c>
      <c r="D8" s="282"/>
      <c r="E8" s="61"/>
      <c r="F8" s="59"/>
      <c r="G8" s="59"/>
      <c r="H8" s="59"/>
      <c r="I8" s="59"/>
      <c r="J8" s="59"/>
      <c r="K8" s="59"/>
      <c r="L8" s="59"/>
      <c r="M8" s="62"/>
      <c r="N8" s="62"/>
      <c r="O8" s="59"/>
      <c r="P8" s="59"/>
      <c r="Q8" s="59"/>
      <c r="R8" s="59"/>
      <c r="S8" s="59"/>
      <c r="T8" s="59"/>
      <c r="U8" s="59"/>
      <c r="V8" s="59"/>
    </row>
    <row r="9" spans="1:22" ht="35.25" customHeight="1">
      <c r="A9" s="59"/>
      <c r="B9" s="70" t="s">
        <v>113</v>
      </c>
      <c r="C9" s="283" t="str">
        <f>'1.) Megye_ITP_3. fejezet'!C8:D8</f>
        <v>Fejér megyei Integrált Területi Program</v>
      </c>
      <c r="D9" s="283"/>
      <c r="E9" s="61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</row>
    <row r="10" spans="1:22" ht="52.5" customHeight="1">
      <c r="A10" s="59"/>
      <c r="B10" s="70" t="s">
        <v>111</v>
      </c>
      <c r="C10" s="95">
        <f>'1.) Megye_ITP_3. fejezet'!C9</f>
        <v>32.098</v>
      </c>
      <c r="D10" s="63"/>
      <c r="E10" s="59"/>
      <c r="F10" s="64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</row>
    <row r="11" spans="1:22" ht="1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</row>
    <row r="12" spans="1:38" s="66" customFormat="1" ht="71.25" customHeight="1">
      <c r="A12" s="63"/>
      <c r="B12" s="63"/>
      <c r="C12" s="63"/>
      <c r="D12" s="63"/>
      <c r="E12" s="65" t="s">
        <v>127</v>
      </c>
      <c r="F12" s="266">
        <v>2015</v>
      </c>
      <c r="G12" s="266"/>
      <c r="H12" s="266"/>
      <c r="I12" s="266"/>
      <c r="J12" s="266">
        <v>2016</v>
      </c>
      <c r="K12" s="266"/>
      <c r="L12" s="266"/>
      <c r="M12" s="266"/>
      <c r="N12" s="262">
        <v>2017</v>
      </c>
      <c r="O12" s="263"/>
      <c r="P12" s="263"/>
      <c r="Q12" s="264"/>
      <c r="R12" s="262">
        <v>2018</v>
      </c>
      <c r="S12" s="263"/>
      <c r="T12" s="263"/>
      <c r="U12" s="264"/>
      <c r="V12" s="262">
        <v>2019</v>
      </c>
      <c r="W12" s="263"/>
      <c r="X12" s="263"/>
      <c r="Y12" s="264"/>
      <c r="Z12" s="262">
        <v>2020</v>
      </c>
      <c r="AA12" s="263"/>
      <c r="AB12" s="263"/>
      <c r="AC12" s="264"/>
      <c r="AD12" s="265">
        <v>2021</v>
      </c>
      <c r="AE12" s="265"/>
      <c r="AF12" s="265">
        <v>2022</v>
      </c>
      <c r="AG12" s="265"/>
      <c r="AH12" s="265">
        <v>2023</v>
      </c>
      <c r="AI12" s="265"/>
      <c r="AJ12" s="258" t="s">
        <v>128</v>
      </c>
      <c r="AK12" s="260" t="s">
        <v>129</v>
      </c>
      <c r="AL12" s="190"/>
    </row>
    <row r="13" spans="1:38" ht="38.25" customHeight="1">
      <c r="A13" s="59"/>
      <c r="B13" s="67" t="s">
        <v>103</v>
      </c>
      <c r="C13" s="280" t="s">
        <v>102</v>
      </c>
      <c r="D13" s="280"/>
      <c r="E13" s="68" t="s">
        <v>60</v>
      </c>
      <c r="F13" s="189" t="s">
        <v>172</v>
      </c>
      <c r="G13" s="189" t="s">
        <v>57</v>
      </c>
      <c r="H13" s="189" t="s">
        <v>58</v>
      </c>
      <c r="I13" s="189" t="s">
        <v>59</v>
      </c>
      <c r="J13" s="189" t="s">
        <v>172</v>
      </c>
      <c r="K13" s="189" t="s">
        <v>57</v>
      </c>
      <c r="L13" s="189" t="s">
        <v>58</v>
      </c>
      <c r="M13" s="189" t="s">
        <v>59</v>
      </c>
      <c r="N13" s="189" t="s">
        <v>172</v>
      </c>
      <c r="O13" s="189" t="s">
        <v>57</v>
      </c>
      <c r="P13" s="189" t="s">
        <v>58</v>
      </c>
      <c r="Q13" s="189" t="s">
        <v>59</v>
      </c>
      <c r="R13" s="189" t="s">
        <v>172</v>
      </c>
      <c r="S13" s="189" t="s">
        <v>57</v>
      </c>
      <c r="T13" s="189" t="s">
        <v>58</v>
      </c>
      <c r="U13" s="189" t="s">
        <v>59</v>
      </c>
      <c r="V13" s="189" t="s">
        <v>172</v>
      </c>
      <c r="W13" s="189" t="s">
        <v>57</v>
      </c>
      <c r="X13" s="189" t="s">
        <v>58</v>
      </c>
      <c r="Y13" s="189" t="s">
        <v>59</v>
      </c>
      <c r="Z13" s="69" t="s">
        <v>56</v>
      </c>
      <c r="AA13" s="69" t="s">
        <v>57</v>
      </c>
      <c r="AB13" s="69" t="s">
        <v>58</v>
      </c>
      <c r="AC13" s="69" t="s">
        <v>59</v>
      </c>
      <c r="AD13" s="110" t="s">
        <v>124</v>
      </c>
      <c r="AE13" s="110" t="s">
        <v>125</v>
      </c>
      <c r="AF13" s="110" t="s">
        <v>124</v>
      </c>
      <c r="AG13" s="110" t="s">
        <v>125</v>
      </c>
      <c r="AH13" s="110" t="s">
        <v>124</v>
      </c>
      <c r="AI13" s="110" t="s">
        <v>125</v>
      </c>
      <c r="AJ13" s="259"/>
      <c r="AK13" s="260"/>
      <c r="AL13" s="191"/>
    </row>
    <row r="14" spans="1:38" ht="36" customHeight="1">
      <c r="A14" s="59"/>
      <c r="B14" s="286" t="s">
        <v>61</v>
      </c>
      <c r="C14" s="267" t="s">
        <v>66</v>
      </c>
      <c r="D14" s="268"/>
      <c r="E14" s="186">
        <f>'1.) Megye_ITP_3. fejezet'!$C$16</f>
        <v>4.4153</v>
      </c>
      <c r="F14" s="78"/>
      <c r="G14" s="78"/>
      <c r="H14" s="78"/>
      <c r="I14" s="78"/>
      <c r="J14" s="321"/>
      <c r="K14" s="321"/>
      <c r="L14" s="321">
        <v>1.673</v>
      </c>
      <c r="M14" s="321">
        <v>1</v>
      </c>
      <c r="N14" s="321"/>
      <c r="O14" s="321"/>
      <c r="P14" s="321">
        <f>1.4+0.3423</f>
        <v>1.7423</v>
      </c>
      <c r="Q14" s="321"/>
      <c r="R14" s="321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41">
        <f>SUM(F14:AI14)</f>
        <v>4.4153</v>
      </c>
      <c r="AK14" s="141">
        <f>AJ14-E14</f>
        <v>0</v>
      </c>
      <c r="AL14" s="191"/>
    </row>
    <row r="15" spans="1:38" ht="32.25" customHeight="1">
      <c r="A15" s="59"/>
      <c r="B15" s="286"/>
      <c r="C15" s="261" t="s">
        <v>67</v>
      </c>
      <c r="D15" s="261"/>
      <c r="E15" s="186">
        <f>'1.) Megye_ITP_3. fejezet'!$D$16</f>
        <v>3.1342999999999996</v>
      </c>
      <c r="F15" s="78"/>
      <c r="G15" s="78"/>
      <c r="H15" s="78"/>
      <c r="I15" s="78"/>
      <c r="J15" s="321"/>
      <c r="K15" s="321"/>
      <c r="L15" s="321">
        <v>2</v>
      </c>
      <c r="M15" s="321"/>
      <c r="N15" s="321"/>
      <c r="O15" s="321"/>
      <c r="P15" s="321">
        <f>0.792+0.3423</f>
        <v>1.1343</v>
      </c>
      <c r="Q15" s="321"/>
      <c r="R15" s="321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41">
        <f aca="true" t="shared" si="0" ref="AJ15:AJ26">SUM(F15:AI15)</f>
        <v>3.1343</v>
      </c>
      <c r="AK15" s="141">
        <f aca="true" t="shared" si="1" ref="AK15:AK27">AJ15-E15</f>
        <v>0</v>
      </c>
      <c r="AL15" s="191"/>
    </row>
    <row r="16" spans="1:38" ht="40.5" customHeight="1">
      <c r="A16" s="59"/>
      <c r="B16" s="286"/>
      <c r="C16" s="261" t="s">
        <v>68</v>
      </c>
      <c r="D16" s="261"/>
      <c r="E16" s="187">
        <f>'1.) Megye_ITP_3. fejezet'!$E$16</f>
        <v>2.3973</v>
      </c>
      <c r="F16" s="78"/>
      <c r="G16" s="78"/>
      <c r="H16" s="78"/>
      <c r="I16" s="78"/>
      <c r="J16" s="321"/>
      <c r="K16" s="321">
        <f>2.055+0.3423</f>
        <v>2.3973</v>
      </c>
      <c r="L16" s="321"/>
      <c r="M16" s="321"/>
      <c r="N16" s="321"/>
      <c r="O16" s="321"/>
      <c r="P16" s="321"/>
      <c r="Q16" s="321"/>
      <c r="R16" s="321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41">
        <f t="shared" si="0"/>
        <v>2.3973</v>
      </c>
      <c r="AK16" s="141">
        <f t="shared" si="1"/>
        <v>0</v>
      </c>
      <c r="AL16" s="191"/>
    </row>
    <row r="17" spans="1:38" ht="48" customHeight="1">
      <c r="A17" s="59"/>
      <c r="B17" s="286"/>
      <c r="C17" s="261" t="s">
        <v>69</v>
      </c>
      <c r="D17" s="261"/>
      <c r="E17" s="187">
        <f>'1.) Megye_ITP_3. fejezet'!$F$16</f>
        <v>2.6743</v>
      </c>
      <c r="F17" s="78"/>
      <c r="G17" s="78"/>
      <c r="H17" s="78"/>
      <c r="I17" s="78"/>
      <c r="J17" s="321"/>
      <c r="K17" s="321"/>
      <c r="L17" s="321">
        <v>2</v>
      </c>
      <c r="M17" s="321"/>
      <c r="N17" s="321"/>
      <c r="O17" s="321"/>
      <c r="P17" s="321">
        <f>0.458+0.2163</f>
        <v>0.6743</v>
      </c>
      <c r="Q17" s="321"/>
      <c r="R17" s="321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41">
        <f t="shared" si="0"/>
        <v>2.6743</v>
      </c>
      <c r="AK17" s="141">
        <f t="shared" si="1"/>
        <v>0</v>
      </c>
      <c r="AL17" s="191"/>
    </row>
    <row r="18" spans="1:38" ht="54.75" customHeight="1">
      <c r="A18" s="59"/>
      <c r="B18" s="75" t="s">
        <v>62</v>
      </c>
      <c r="C18" s="278" t="s">
        <v>70</v>
      </c>
      <c r="D18" s="279"/>
      <c r="E18" s="187">
        <f>'1.) Megye_ITP_3. fejezet'!$G$16</f>
        <v>5.58266</v>
      </c>
      <c r="F18" s="78"/>
      <c r="G18" s="78"/>
      <c r="H18" s="78"/>
      <c r="I18" s="78"/>
      <c r="J18" s="321"/>
      <c r="K18" s="321"/>
      <c r="L18" s="321">
        <v>4.439</v>
      </c>
      <c r="M18" s="321"/>
      <c r="N18" s="321"/>
      <c r="O18" s="321"/>
      <c r="P18" s="321">
        <f>1.5-0.35634</f>
        <v>1.1436600000000001</v>
      </c>
      <c r="Q18" s="321"/>
      <c r="R18" s="321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41">
        <f t="shared" si="0"/>
        <v>5.582660000000001</v>
      </c>
      <c r="AK18" s="141">
        <f t="shared" si="1"/>
        <v>0</v>
      </c>
      <c r="AL18" s="191"/>
    </row>
    <row r="19" spans="1:38" ht="40.5" customHeight="1">
      <c r="A19" s="59"/>
      <c r="B19" s="286" t="s">
        <v>63</v>
      </c>
      <c r="C19" s="261" t="s">
        <v>71</v>
      </c>
      <c r="D19" s="261"/>
      <c r="E19" s="187">
        <f>'1.) Megye_ITP_3. fejezet'!$H$16</f>
        <v>2.96194</v>
      </c>
      <c r="F19" s="78"/>
      <c r="G19" s="78"/>
      <c r="H19" s="78"/>
      <c r="I19" s="78"/>
      <c r="J19" s="321"/>
      <c r="K19" s="321"/>
      <c r="L19" s="321">
        <v>2.5</v>
      </c>
      <c r="M19" s="321"/>
      <c r="N19" s="321"/>
      <c r="O19" s="321"/>
      <c r="P19" s="321">
        <f>0.651-0.18906</f>
        <v>0.46194</v>
      </c>
      <c r="Q19" s="321"/>
      <c r="R19" s="321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41">
        <f t="shared" si="0"/>
        <v>2.9619400000000002</v>
      </c>
      <c r="AK19" s="141">
        <f t="shared" si="1"/>
        <v>0</v>
      </c>
      <c r="AL19" s="191"/>
    </row>
    <row r="20" spans="1:38" ht="51" customHeight="1">
      <c r="A20" s="59"/>
      <c r="B20" s="286"/>
      <c r="C20" s="278" t="s">
        <v>72</v>
      </c>
      <c r="D20" s="279"/>
      <c r="E20" s="187">
        <f>'1.) Megye_ITP_3. fejezet'!$I$16</f>
        <v>5.1888</v>
      </c>
      <c r="F20" s="78"/>
      <c r="G20" s="78"/>
      <c r="H20" s="78"/>
      <c r="I20" s="78"/>
      <c r="J20" s="321"/>
      <c r="K20" s="321"/>
      <c r="L20" s="321"/>
      <c r="M20" s="321">
        <v>3.5</v>
      </c>
      <c r="N20" s="321"/>
      <c r="O20" s="321"/>
      <c r="P20" s="321">
        <f>2.02-0.3312</f>
        <v>1.6888</v>
      </c>
      <c r="Q20" s="321"/>
      <c r="R20" s="321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41">
        <f t="shared" si="0"/>
        <v>5.1888000000000005</v>
      </c>
      <c r="AK20" s="141">
        <f t="shared" si="1"/>
        <v>0</v>
      </c>
      <c r="AL20" s="191"/>
    </row>
    <row r="21" spans="1:38" ht="36" customHeight="1">
      <c r="A21" s="59"/>
      <c r="B21" s="286" t="s">
        <v>64</v>
      </c>
      <c r="C21" s="261" t="s">
        <v>73</v>
      </c>
      <c r="D21" s="261"/>
      <c r="E21" s="187">
        <f>'1.) Megye_ITP_3. fejezet'!$J$16</f>
        <v>1.01896</v>
      </c>
      <c r="F21" s="78"/>
      <c r="G21" s="78"/>
      <c r="H21" s="78"/>
      <c r="I21" s="78"/>
      <c r="J21" s="321"/>
      <c r="K21" s="321"/>
      <c r="L21" s="321">
        <f>1.084-0.06504</f>
        <v>1.01896</v>
      </c>
      <c r="M21" s="321"/>
      <c r="N21" s="321"/>
      <c r="O21" s="321"/>
      <c r="P21" s="321"/>
      <c r="Q21" s="321"/>
      <c r="R21" s="321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41">
        <f t="shared" si="0"/>
        <v>1.01896</v>
      </c>
      <c r="AK21" s="141">
        <f t="shared" si="1"/>
        <v>0</v>
      </c>
      <c r="AL21" s="191"/>
    </row>
    <row r="22" spans="1:38" ht="42" customHeight="1">
      <c r="A22" s="59"/>
      <c r="B22" s="286"/>
      <c r="C22" s="261" t="s">
        <v>74</v>
      </c>
      <c r="D22" s="261"/>
      <c r="E22" s="187">
        <f>'1.) Megye_ITP_3. fejezet'!$K$16</f>
        <v>0.6486</v>
      </c>
      <c r="F22" s="78"/>
      <c r="G22" s="78"/>
      <c r="H22" s="78"/>
      <c r="I22" s="78"/>
      <c r="J22" s="321"/>
      <c r="K22" s="321"/>
      <c r="L22" s="321">
        <f>0.69-0.0414</f>
        <v>0.6486</v>
      </c>
      <c r="M22" s="321"/>
      <c r="N22" s="321"/>
      <c r="O22" s="321"/>
      <c r="P22" s="321"/>
      <c r="Q22" s="321"/>
      <c r="R22" s="321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41">
        <f t="shared" si="0"/>
        <v>0.6486</v>
      </c>
      <c r="AK22" s="141">
        <f t="shared" si="1"/>
        <v>0</v>
      </c>
      <c r="AL22" s="191"/>
    </row>
    <row r="23" spans="1:38" ht="41.25" customHeight="1">
      <c r="A23" s="59"/>
      <c r="B23" s="286"/>
      <c r="C23" s="261" t="s">
        <v>75</v>
      </c>
      <c r="D23" s="261"/>
      <c r="E23" s="187">
        <f>'1.) Megye_ITP_3. fejezet'!$L$16</f>
        <v>0.68714</v>
      </c>
      <c r="F23" s="78"/>
      <c r="G23" s="78"/>
      <c r="H23" s="78"/>
      <c r="I23" s="78"/>
      <c r="J23" s="321"/>
      <c r="K23" s="321"/>
      <c r="L23" s="321"/>
      <c r="M23" s="321">
        <f>0.731-0.04386</f>
        <v>0.68714</v>
      </c>
      <c r="N23" s="321"/>
      <c r="O23" s="321"/>
      <c r="P23" s="321"/>
      <c r="Q23" s="321"/>
      <c r="R23" s="321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41">
        <f t="shared" si="0"/>
        <v>0.68714</v>
      </c>
      <c r="AK23" s="141">
        <f t="shared" si="1"/>
        <v>0</v>
      </c>
      <c r="AL23" s="191"/>
    </row>
    <row r="24" spans="1:38" ht="42" customHeight="1">
      <c r="A24" s="59"/>
      <c r="B24" s="286" t="s">
        <v>65</v>
      </c>
      <c r="C24" s="261" t="s">
        <v>76</v>
      </c>
      <c r="D24" s="261"/>
      <c r="E24" s="187">
        <f>'1.) Megye_ITP_3. fejezet'!$M$16</f>
        <v>2.50322</v>
      </c>
      <c r="F24" s="78"/>
      <c r="G24" s="78"/>
      <c r="H24" s="78"/>
      <c r="I24" s="78"/>
      <c r="J24" s="321"/>
      <c r="K24" s="321">
        <v>1.3315</v>
      </c>
      <c r="L24" s="321"/>
      <c r="M24" s="321">
        <f>1.3315-0.15978</f>
        <v>1.1717199999999999</v>
      </c>
      <c r="N24" s="321"/>
      <c r="O24" s="321"/>
      <c r="P24" s="321"/>
      <c r="Q24" s="321"/>
      <c r="R24" s="321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41">
        <f t="shared" si="0"/>
        <v>2.50322</v>
      </c>
      <c r="AK24" s="141">
        <f t="shared" si="1"/>
        <v>0</v>
      </c>
      <c r="AL24" s="191"/>
    </row>
    <row r="25" spans="1:38" ht="39.75" customHeight="1">
      <c r="A25" s="59"/>
      <c r="B25" s="286"/>
      <c r="C25" s="261" t="s">
        <v>77</v>
      </c>
      <c r="D25" s="261"/>
      <c r="E25" s="187">
        <f>'1.) Megye_ITP_3. fejezet'!$N$16</f>
        <v>0.32617999999999997</v>
      </c>
      <c r="F25" s="78"/>
      <c r="G25" s="78"/>
      <c r="H25" s="78"/>
      <c r="I25" s="78"/>
      <c r="J25" s="321"/>
      <c r="K25" s="321"/>
      <c r="L25" s="321">
        <f>0.347-0.02082</f>
        <v>0.32617999999999997</v>
      </c>
      <c r="M25" s="321"/>
      <c r="N25" s="321"/>
      <c r="O25" s="321"/>
      <c r="P25" s="321"/>
      <c r="Q25" s="321"/>
      <c r="R25" s="321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41">
        <f t="shared" si="0"/>
        <v>0.32617999999999997</v>
      </c>
      <c r="AK25" s="141">
        <f t="shared" si="1"/>
        <v>0</v>
      </c>
      <c r="AL25" s="191"/>
    </row>
    <row r="26" spans="1:38" ht="44.25" customHeight="1">
      <c r="A26" s="59"/>
      <c r="B26" s="286"/>
      <c r="C26" s="261" t="s">
        <v>78</v>
      </c>
      <c r="D26" s="261"/>
      <c r="E26" s="187">
        <f>'1.) Megye_ITP_3. fejezet'!$O$16</f>
        <v>0.5592999999999999</v>
      </c>
      <c r="F26" s="78"/>
      <c r="G26" s="78"/>
      <c r="H26" s="78"/>
      <c r="I26" s="78"/>
      <c r="J26" s="321"/>
      <c r="K26" s="321"/>
      <c r="L26" s="321"/>
      <c r="M26" s="321"/>
      <c r="N26" s="321"/>
      <c r="O26" s="321"/>
      <c r="P26" s="321">
        <f>0.595-0.0357</f>
        <v>0.5593</v>
      </c>
      <c r="Q26" s="321"/>
      <c r="R26" s="321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41">
        <f t="shared" si="0"/>
        <v>0.5593</v>
      </c>
      <c r="AK26" s="141">
        <f t="shared" si="1"/>
        <v>0</v>
      </c>
      <c r="AL26" s="191"/>
    </row>
    <row r="27" spans="1:38" ht="35.25" customHeight="1">
      <c r="A27" s="59"/>
      <c r="B27" s="59"/>
      <c r="C27" s="59"/>
      <c r="D27" s="59"/>
      <c r="E27" s="188">
        <f>SUM(E14:E26)</f>
        <v>32.09799999999999</v>
      </c>
      <c r="F27" s="140">
        <f>SUM(F14:F26)</f>
        <v>0</v>
      </c>
      <c r="G27" s="140">
        <f aca="true" t="shared" si="2" ref="G27:AJ27">SUM(G14:G26)</f>
        <v>0</v>
      </c>
      <c r="H27" s="140">
        <f t="shared" si="2"/>
        <v>0</v>
      </c>
      <c r="I27" s="140">
        <f t="shared" si="2"/>
        <v>0</v>
      </c>
      <c r="J27" s="141">
        <f t="shared" si="2"/>
        <v>0</v>
      </c>
      <c r="K27" s="141">
        <f t="shared" si="2"/>
        <v>3.7287999999999997</v>
      </c>
      <c r="L27" s="141">
        <f t="shared" si="2"/>
        <v>14.60574</v>
      </c>
      <c r="M27" s="141">
        <f t="shared" si="2"/>
        <v>6.35886</v>
      </c>
      <c r="N27" s="141">
        <f t="shared" si="2"/>
        <v>0</v>
      </c>
      <c r="O27" s="141">
        <f t="shared" si="2"/>
        <v>0</v>
      </c>
      <c r="P27" s="141">
        <f t="shared" si="2"/>
        <v>7.4046</v>
      </c>
      <c r="Q27" s="141">
        <f t="shared" si="2"/>
        <v>0</v>
      </c>
      <c r="R27" s="141">
        <f>SUM(R14:R26)</f>
        <v>0</v>
      </c>
      <c r="S27" s="141">
        <f t="shared" si="2"/>
        <v>0</v>
      </c>
      <c r="T27" s="141">
        <f t="shared" si="2"/>
        <v>0</v>
      </c>
      <c r="U27" s="141">
        <f t="shared" si="2"/>
        <v>0</v>
      </c>
      <c r="V27" s="141">
        <f t="shared" si="2"/>
        <v>0</v>
      </c>
      <c r="W27" s="141">
        <f t="shared" si="2"/>
        <v>0</v>
      </c>
      <c r="X27" s="141">
        <f t="shared" si="2"/>
        <v>0</v>
      </c>
      <c r="Y27" s="141">
        <f t="shared" si="2"/>
        <v>0</v>
      </c>
      <c r="Z27" s="141">
        <f t="shared" si="2"/>
        <v>0</v>
      </c>
      <c r="AA27" s="141">
        <f t="shared" si="2"/>
        <v>0</v>
      </c>
      <c r="AB27" s="141">
        <f t="shared" si="2"/>
        <v>0</v>
      </c>
      <c r="AC27" s="141">
        <f t="shared" si="2"/>
        <v>0</v>
      </c>
      <c r="AD27" s="141">
        <f t="shared" si="2"/>
        <v>0</v>
      </c>
      <c r="AE27" s="141">
        <f t="shared" si="2"/>
        <v>0</v>
      </c>
      <c r="AF27" s="141">
        <f t="shared" si="2"/>
        <v>0</v>
      </c>
      <c r="AG27" s="141">
        <f t="shared" si="2"/>
        <v>0</v>
      </c>
      <c r="AH27" s="141">
        <f t="shared" si="2"/>
        <v>0</v>
      </c>
      <c r="AI27" s="141">
        <f t="shared" si="2"/>
        <v>0</v>
      </c>
      <c r="AJ27" s="141">
        <f t="shared" si="2"/>
        <v>32.09799999999999</v>
      </c>
      <c r="AK27" s="141">
        <f t="shared" si="1"/>
        <v>0</v>
      </c>
      <c r="AL27" s="191"/>
    </row>
    <row r="28" spans="1:37" ht="35.25" customHeight="1">
      <c r="A28" s="59"/>
      <c r="B28" s="59"/>
      <c r="C28" s="59"/>
      <c r="D28" s="59"/>
      <c r="E28" s="192"/>
      <c r="F28" s="193"/>
      <c r="G28" s="193"/>
      <c r="H28" s="193"/>
      <c r="I28" s="193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</row>
    <row r="29" spans="1:22" ht="1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</row>
    <row r="30" spans="1:22" ht="1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</row>
    <row r="31" spans="1:22" ht="1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</row>
  </sheetData>
  <sheetProtection formatCells="0" formatColumns="0" formatRows="0"/>
  <protectedRanges>
    <protectedRange sqref="F14:U26" name="Tartom?ny1"/>
    <protectedRange sqref="V14:AI26" name="Tartom?ny1_1"/>
  </protectedRanges>
  <mergeCells count="33">
    <mergeCell ref="C26:D26"/>
    <mergeCell ref="C19:D19"/>
    <mergeCell ref="N12:Q12"/>
    <mergeCell ref="R12:U12"/>
    <mergeCell ref="B24:B26"/>
    <mergeCell ref="B21:B23"/>
    <mergeCell ref="B14:B17"/>
    <mergeCell ref="B19:B20"/>
    <mergeCell ref="C22:D22"/>
    <mergeCell ref="F12:I12"/>
    <mergeCell ref="C25:D25"/>
    <mergeCell ref="C13:D13"/>
    <mergeCell ref="C8:D8"/>
    <mergeCell ref="C9:D9"/>
    <mergeCell ref="B6:C6"/>
    <mergeCell ref="C15:D15"/>
    <mergeCell ref="C21:D21"/>
    <mergeCell ref="B1:E5"/>
    <mergeCell ref="C23:D23"/>
    <mergeCell ref="C24:D24"/>
    <mergeCell ref="C17:D17"/>
    <mergeCell ref="C18:D18"/>
    <mergeCell ref="C20:D20"/>
    <mergeCell ref="AJ12:AJ13"/>
    <mergeCell ref="AK12:AK13"/>
    <mergeCell ref="C16:D16"/>
    <mergeCell ref="V12:Y12"/>
    <mergeCell ref="Z12:AC12"/>
    <mergeCell ref="AD12:AE12"/>
    <mergeCell ref="AF12:AG12"/>
    <mergeCell ref="AH12:AI12"/>
    <mergeCell ref="J12:M12"/>
    <mergeCell ref="C14:D14"/>
  </mergeCells>
  <conditionalFormatting sqref="AK14:AK28">
    <cfRule type="cellIs" priority="1" dxfId="32" operator="lessThan" stopIfTrue="1">
      <formula>0</formula>
    </cfRule>
    <cfRule type="cellIs" priority="2" dxfId="32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geOrder="overThenDown" paperSize="8" scale="48" r:id="rId1"/>
  <headerFooter>
    <oddFooter>&amp;C&amp;P. oldal, összesen: &amp;N</oddFooter>
  </headerFooter>
  <ignoredErrors>
    <ignoredError sqref="AJ14:AJ27 F27:AI27 AK14:AK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Oszkó Emese</dc:creator>
  <cp:keywords/>
  <dc:description/>
  <cp:lastModifiedBy>kigyossygabor</cp:lastModifiedBy>
  <cp:lastPrinted>2020-01-08T15:09:09Z</cp:lastPrinted>
  <dcterms:created xsi:type="dcterms:W3CDTF">2014-12-17T18:10:59Z</dcterms:created>
  <dcterms:modified xsi:type="dcterms:W3CDTF">2020-01-24T10:06:30Z</dcterms:modified>
  <cp:category/>
  <cp:version/>
  <cp:contentType/>
  <cp:contentStatus/>
</cp:coreProperties>
</file>